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UARIO\Desktop\GRACE\TRABAJO\2017\REPORTES IAT 2017\"/>
    </mc:Choice>
  </mc:AlternateContent>
  <bookViews>
    <workbookView xWindow="0" yWindow="0" windowWidth="20730" windowHeight="9735" tabRatio="859" firstSheet="30" activeTab="39"/>
  </bookViews>
  <sheets>
    <sheet name="Caratula" sheetId="142" r:id="rId1"/>
    <sheet name="ECG-1" sheetId="5" r:id="rId2"/>
    <sheet name="ECG-2" sheetId="125" r:id="rId3"/>
    <sheet name="EPC" sheetId="54" r:id="rId4"/>
    <sheet name="APP-1" sheetId="8" r:id="rId5"/>
    <sheet name="APP-2" sheetId="68" r:id="rId6"/>
    <sheet name=" APP-3 5A173" sheetId="80" r:id="rId7"/>
    <sheet name="APP-3 5MG65" sheetId="99" r:id="rId8"/>
    <sheet name="APP-3 5MG73" sheetId="100" r:id="rId9"/>
    <sheet name="APP-3 5MY65" sheetId="101" r:id="rId10"/>
    <sheet name="APP-3 5MY73" sheetId="130" r:id="rId11"/>
    <sheet name="APP-3 5O170" sheetId="102" r:id="rId12"/>
    <sheet name="APP-3 5P170" sheetId="103" r:id="rId13"/>
    <sheet name="APP-3 5P265" sheetId="104" r:id="rId14"/>
    <sheet name="APP-3 5P270" sheetId="105" r:id="rId15"/>
    <sheet name="APP-3 5P645" sheetId="106" r:id="rId16"/>
    <sheet name="APP-3 5P646" sheetId="107" r:id="rId17"/>
    <sheet name="APP-3 5P665" sheetId="126" r:id="rId18"/>
    <sheet name="APP-3 5P666" sheetId="127" r:id="rId19"/>
    <sheet name="APP-3 5P670" sheetId="108" r:id="rId20"/>
    <sheet name="APP-3 5P673" sheetId="109" r:id="rId21"/>
    <sheet name="APP-4 5A173" sheetId="87" r:id="rId22"/>
    <sheet name="APP-4 5MG65" sheetId="110" r:id="rId23"/>
    <sheet name="APP-4 5MG73" sheetId="111" r:id="rId24"/>
    <sheet name="APP-4 5MY65" sheetId="112" r:id="rId25"/>
    <sheet name="APP-4 5MY73" sheetId="131" r:id="rId26"/>
    <sheet name="APP-4 5O170" sheetId="113" r:id="rId27"/>
    <sheet name="APP-4 5P170" sheetId="114" r:id="rId28"/>
    <sheet name="APP-4 5P265" sheetId="115" r:id="rId29"/>
    <sheet name="APP-4 5P270" sheetId="116" r:id="rId30"/>
    <sheet name="APP-4 5P645" sheetId="117" r:id="rId31"/>
    <sheet name="APP-4 5P646" sheetId="118" r:id="rId32"/>
    <sheet name="APP-4 5P665 " sheetId="128" r:id="rId33"/>
    <sheet name="APP-4 5P666" sheetId="129" r:id="rId34"/>
    <sheet name="APP-4 5P670" sheetId="119" r:id="rId35"/>
    <sheet name="APP-4 5P673" sheetId="120" r:id="rId36"/>
    <sheet name="AR 1" sheetId="88" r:id="rId37"/>
    <sheet name="AR 2" sheetId="121" r:id="rId38"/>
    <sheet name="AR 3" sheetId="122" r:id="rId39"/>
    <sheet name="AR 4" sheetId="123" r:id="rId40"/>
    <sheet name="AR 5" sheetId="124" r:id="rId41"/>
    <sheet name="PPI" sheetId="143" r:id="rId42"/>
    <sheet name="IAPP" sheetId="133" r:id="rId43"/>
    <sheet name="EAP" sheetId="144" r:id="rId44"/>
    <sheet name="ADS-1" sheetId="145" r:id="rId45"/>
    <sheet name="ADS-2" sheetId="136" r:id="rId46"/>
    <sheet name="SAP" sheetId="137" r:id="rId47"/>
    <sheet name="FIC" sheetId="138" r:id="rId48"/>
    <sheet name="AUR" sheetId="139" r:id="rId49"/>
    <sheet name="PPD" sheetId="146" r:id="rId50"/>
    <sheet name="Formato 6d" sheetId="141"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______EJE1" localSheetId="41">[1]INICIO!$Y$166:$Y$186</definedName>
    <definedName name="_______EJE1">[2]INICIO!$Y$166:$Y$186</definedName>
    <definedName name="_______EJE2" localSheetId="41">[1]INICIO!$Y$188:$Y$229</definedName>
    <definedName name="_______EJE2">[2]INICIO!$Y$188:$Y$229</definedName>
    <definedName name="_______EJE3" localSheetId="41">[1]INICIO!$Y$231:$Y$247</definedName>
    <definedName name="_______EJE3">[2]INICIO!$Y$231:$Y$247</definedName>
    <definedName name="_______EJE4" localSheetId="41">[1]INICIO!$Y$249:$Y$272</definedName>
    <definedName name="_______EJE4">[2]INICIO!$Y$249:$Y$272</definedName>
    <definedName name="_______EJE5" localSheetId="41">[1]INICIO!$Y$274:$Y$287</definedName>
    <definedName name="_______EJE5">[2]INICIO!$Y$274:$Y$287</definedName>
    <definedName name="_______EJE6" localSheetId="41">[1]INICIO!$Y$289:$Y$314</definedName>
    <definedName name="_______EJE6">[2]INICIO!$Y$289:$Y$314</definedName>
    <definedName name="_______EJE7" localSheetId="41">[1]INICIO!$Y$316:$Y$356</definedName>
    <definedName name="_______EJE7">[2]INICIO!$Y$316:$Y$356</definedName>
    <definedName name="______EJE1" localSheetId="41">[1]INICIO!$Y$166:$Y$186</definedName>
    <definedName name="______EJE1">[2]INICIO!$Y$166:$Y$186</definedName>
    <definedName name="______EJE2" localSheetId="41">[1]INICIO!$Y$188:$Y$229</definedName>
    <definedName name="______EJE2">[2]INICIO!$Y$188:$Y$229</definedName>
    <definedName name="______EJE3" localSheetId="41">[1]INICIO!$Y$231:$Y$247</definedName>
    <definedName name="______EJE3">[2]INICIO!$Y$231:$Y$247</definedName>
    <definedName name="______EJE4" localSheetId="41">[1]INICIO!$Y$249:$Y$272</definedName>
    <definedName name="______EJE4">[2]INICIO!$Y$249:$Y$272</definedName>
    <definedName name="______EJE5" localSheetId="41">[1]INICIO!$Y$274:$Y$287</definedName>
    <definedName name="______EJE5">[2]INICIO!$Y$274:$Y$287</definedName>
    <definedName name="______EJE6" localSheetId="41">[1]INICIO!$Y$289:$Y$314</definedName>
    <definedName name="______EJE6">[2]INICIO!$Y$289:$Y$314</definedName>
    <definedName name="______EJE7" localSheetId="41">[1]INICIO!$Y$316:$Y$356</definedName>
    <definedName name="______EJE7">[2]INICIO!$Y$316:$Y$356</definedName>
    <definedName name="_____EJE1" localSheetId="41">[1]INICIO!$Y$166:$Y$186</definedName>
    <definedName name="_____EJE1">[2]INICIO!$Y$166:$Y$186</definedName>
    <definedName name="_____EJE2" localSheetId="41">[1]INICIO!$Y$188:$Y$229</definedName>
    <definedName name="_____EJE2">[2]INICIO!$Y$188:$Y$229</definedName>
    <definedName name="_____EJE3" localSheetId="41">[1]INICIO!$Y$231:$Y$247</definedName>
    <definedName name="_____EJE3">[2]INICIO!$Y$231:$Y$247</definedName>
    <definedName name="_____EJE4" localSheetId="41">[1]INICIO!$Y$249:$Y$272</definedName>
    <definedName name="_____EJE4">[2]INICIO!$Y$249:$Y$272</definedName>
    <definedName name="_____EJE5" localSheetId="41">[1]INICIO!$Y$274:$Y$287</definedName>
    <definedName name="_____EJE5">[2]INICIO!$Y$274:$Y$287</definedName>
    <definedName name="_____EJE6" localSheetId="41">[1]INICIO!$Y$289:$Y$314</definedName>
    <definedName name="_____EJE6">[2]INICIO!$Y$289:$Y$314</definedName>
    <definedName name="_____EJE7" localSheetId="41">[1]INICIO!$Y$316:$Y$356</definedName>
    <definedName name="_____EJE7">[2]INICIO!$Y$316:$Y$356</definedName>
    <definedName name="____EJE1">[3]INICIO!$Y$166:$Y$186</definedName>
    <definedName name="____EJE2">[3]INICIO!$Y$188:$Y$229</definedName>
    <definedName name="____EJE3">[3]INICIO!$Y$231:$Y$247</definedName>
    <definedName name="____EJE4">[3]INICIO!$Y$249:$Y$272</definedName>
    <definedName name="____EJE5">[3]INICIO!$Y$274:$Y$287</definedName>
    <definedName name="____EJE6">[3]INICIO!$Y$289:$Y$314</definedName>
    <definedName name="____EJE7">[3]INICIO!$Y$316:$Y$356</definedName>
    <definedName name="___EJE1" localSheetId="36">[2]INICIO!$Y$166:$Y$186</definedName>
    <definedName name="___EJE1" localSheetId="37">[2]INICIO!$Y$166:$Y$186</definedName>
    <definedName name="___EJE1" localSheetId="38">[2]INICIO!$Y$166:$Y$186</definedName>
    <definedName name="___EJE1" localSheetId="39">[2]INICIO!$Y$166:$Y$186</definedName>
    <definedName name="___EJE1" localSheetId="40">[2]INICIO!$Y$166:$Y$186</definedName>
    <definedName name="___EJE1" localSheetId="41">[1]INICIO!$Y$166:$Y$186</definedName>
    <definedName name="___EJE1">[3]INICIO!$Y$166:$Y$186</definedName>
    <definedName name="___EJE2" localSheetId="36">[2]INICIO!$Y$188:$Y$229</definedName>
    <definedName name="___EJE2" localSheetId="37">[2]INICIO!$Y$188:$Y$229</definedName>
    <definedName name="___EJE2" localSheetId="38">[2]INICIO!$Y$188:$Y$229</definedName>
    <definedName name="___EJE2" localSheetId="39">[2]INICIO!$Y$188:$Y$229</definedName>
    <definedName name="___EJE2" localSheetId="40">[2]INICIO!$Y$188:$Y$229</definedName>
    <definedName name="___EJE2" localSheetId="41">[1]INICIO!$Y$188:$Y$229</definedName>
    <definedName name="___EJE2">[3]INICIO!$Y$188:$Y$229</definedName>
    <definedName name="___EJE3" localSheetId="36">[2]INICIO!$Y$231:$Y$247</definedName>
    <definedName name="___EJE3" localSheetId="37">[2]INICIO!$Y$231:$Y$247</definedName>
    <definedName name="___EJE3" localSheetId="38">[2]INICIO!$Y$231:$Y$247</definedName>
    <definedName name="___EJE3" localSheetId="39">[2]INICIO!$Y$231:$Y$247</definedName>
    <definedName name="___EJE3" localSheetId="40">[2]INICIO!$Y$231:$Y$247</definedName>
    <definedName name="___EJE3" localSheetId="41">[1]INICIO!$Y$231:$Y$247</definedName>
    <definedName name="___EJE3">[3]INICIO!$Y$231:$Y$247</definedName>
    <definedName name="___EJE4" localSheetId="36">[2]INICIO!$Y$249:$Y$272</definedName>
    <definedName name="___EJE4" localSheetId="37">[2]INICIO!$Y$249:$Y$272</definedName>
    <definedName name="___EJE4" localSheetId="38">[2]INICIO!$Y$249:$Y$272</definedName>
    <definedName name="___EJE4" localSheetId="39">[2]INICIO!$Y$249:$Y$272</definedName>
    <definedName name="___EJE4" localSheetId="40">[2]INICIO!$Y$249:$Y$272</definedName>
    <definedName name="___EJE4" localSheetId="41">[1]INICIO!$Y$249:$Y$272</definedName>
    <definedName name="___EJE4">[3]INICIO!$Y$249:$Y$272</definedName>
    <definedName name="___EJE5" localSheetId="36">[2]INICIO!$Y$274:$Y$287</definedName>
    <definedName name="___EJE5" localSheetId="37">[2]INICIO!$Y$274:$Y$287</definedName>
    <definedName name="___EJE5" localSheetId="38">[2]INICIO!$Y$274:$Y$287</definedName>
    <definedName name="___EJE5" localSheetId="39">[2]INICIO!$Y$274:$Y$287</definedName>
    <definedName name="___EJE5" localSheetId="40">[2]INICIO!$Y$274:$Y$287</definedName>
    <definedName name="___EJE5" localSheetId="41">[1]INICIO!$Y$274:$Y$287</definedName>
    <definedName name="___EJE5">[3]INICIO!$Y$274:$Y$287</definedName>
    <definedName name="___EJE6" localSheetId="36">[2]INICIO!$Y$289:$Y$314</definedName>
    <definedName name="___EJE6" localSheetId="37">[2]INICIO!$Y$289:$Y$314</definedName>
    <definedName name="___EJE6" localSheetId="38">[2]INICIO!$Y$289:$Y$314</definedName>
    <definedName name="___EJE6" localSheetId="39">[2]INICIO!$Y$289:$Y$314</definedName>
    <definedName name="___EJE6" localSheetId="40">[2]INICIO!$Y$289:$Y$314</definedName>
    <definedName name="___EJE6" localSheetId="41">[1]INICIO!$Y$289:$Y$314</definedName>
    <definedName name="___EJE6">[3]INICIO!$Y$289:$Y$314</definedName>
    <definedName name="___EJE7" localSheetId="36">[2]INICIO!$Y$316:$Y$356</definedName>
    <definedName name="___EJE7" localSheetId="37">[2]INICIO!$Y$316:$Y$356</definedName>
    <definedName name="___EJE7" localSheetId="38">[2]INICIO!$Y$316:$Y$356</definedName>
    <definedName name="___EJE7" localSheetId="39">[2]INICIO!$Y$316:$Y$356</definedName>
    <definedName name="___EJE7" localSheetId="40">[2]INICIO!$Y$316:$Y$356</definedName>
    <definedName name="___EJE7" localSheetId="41">[1]INICIO!$Y$316:$Y$356</definedName>
    <definedName name="___EJE7">[3]INICIO!$Y$316:$Y$356</definedName>
    <definedName name="__EJE1" localSheetId="36">[2]INICIO!$Y$166:$Y$186</definedName>
    <definedName name="__EJE1" localSheetId="37">[2]INICIO!$Y$166:$Y$186</definedName>
    <definedName name="__EJE1" localSheetId="38">[2]INICIO!$Y$166:$Y$186</definedName>
    <definedName name="__EJE1" localSheetId="39">[2]INICIO!$Y$166:$Y$186</definedName>
    <definedName name="__EJE1" localSheetId="40">[2]INICIO!$Y$166:$Y$186</definedName>
    <definedName name="__EJE1" localSheetId="41">[1]INICIO!$Y$166:$Y$186</definedName>
    <definedName name="__EJE1">[3]INICIO!$Y$166:$Y$186</definedName>
    <definedName name="__EJE2" localSheetId="36">[2]INICIO!$Y$188:$Y$229</definedName>
    <definedName name="__EJE2" localSheetId="37">[2]INICIO!$Y$188:$Y$229</definedName>
    <definedName name="__EJE2" localSheetId="38">[2]INICIO!$Y$188:$Y$229</definedName>
    <definedName name="__EJE2" localSheetId="39">[2]INICIO!$Y$188:$Y$229</definedName>
    <definedName name="__EJE2" localSheetId="40">[2]INICIO!$Y$188:$Y$229</definedName>
    <definedName name="__EJE2" localSheetId="41">[1]INICIO!$Y$188:$Y$229</definedName>
    <definedName name="__EJE2">[3]INICIO!$Y$188:$Y$229</definedName>
    <definedName name="__EJE3" localSheetId="36">[2]INICIO!$Y$231:$Y$247</definedName>
    <definedName name="__EJE3" localSheetId="37">[2]INICIO!$Y$231:$Y$247</definedName>
    <definedName name="__EJE3" localSheetId="38">[2]INICIO!$Y$231:$Y$247</definedName>
    <definedName name="__EJE3" localSheetId="39">[2]INICIO!$Y$231:$Y$247</definedName>
    <definedName name="__EJE3" localSheetId="40">[2]INICIO!$Y$231:$Y$247</definedName>
    <definedName name="__EJE3" localSheetId="41">[1]INICIO!$Y$231:$Y$247</definedName>
    <definedName name="__EJE3">[3]INICIO!$Y$231:$Y$247</definedName>
    <definedName name="__EJE4" localSheetId="36">[2]INICIO!$Y$249:$Y$272</definedName>
    <definedName name="__EJE4" localSheetId="37">[2]INICIO!$Y$249:$Y$272</definedName>
    <definedName name="__EJE4" localSheetId="38">[2]INICIO!$Y$249:$Y$272</definedName>
    <definedName name="__EJE4" localSheetId="39">[2]INICIO!$Y$249:$Y$272</definedName>
    <definedName name="__EJE4" localSheetId="40">[2]INICIO!$Y$249:$Y$272</definedName>
    <definedName name="__EJE4" localSheetId="41">[1]INICIO!$Y$249:$Y$272</definedName>
    <definedName name="__EJE4">[3]INICIO!$Y$249:$Y$272</definedName>
    <definedName name="__EJE5" localSheetId="36">[2]INICIO!$Y$274:$Y$287</definedName>
    <definedName name="__EJE5" localSheetId="37">[2]INICIO!$Y$274:$Y$287</definedName>
    <definedName name="__EJE5" localSheetId="38">[2]INICIO!$Y$274:$Y$287</definedName>
    <definedName name="__EJE5" localSheetId="39">[2]INICIO!$Y$274:$Y$287</definedName>
    <definedName name="__EJE5" localSheetId="40">[2]INICIO!$Y$274:$Y$287</definedName>
    <definedName name="__EJE5" localSheetId="41">[1]INICIO!$Y$274:$Y$287</definedName>
    <definedName name="__EJE5">[3]INICIO!$Y$274:$Y$287</definedName>
    <definedName name="__EJE6" localSheetId="36">[2]INICIO!$Y$289:$Y$314</definedName>
    <definedName name="__EJE6" localSheetId="37">[2]INICIO!$Y$289:$Y$314</definedName>
    <definedName name="__EJE6" localSheetId="38">[2]INICIO!$Y$289:$Y$314</definedName>
    <definedName name="__EJE6" localSheetId="39">[2]INICIO!$Y$289:$Y$314</definedName>
    <definedName name="__EJE6" localSheetId="40">[2]INICIO!$Y$289:$Y$314</definedName>
    <definedName name="__EJE6" localSheetId="41">[1]INICIO!$Y$289:$Y$314</definedName>
    <definedName name="__EJE6">[3]INICIO!$Y$289:$Y$314</definedName>
    <definedName name="__EJE7" localSheetId="36">[2]INICIO!$Y$316:$Y$356</definedName>
    <definedName name="__EJE7" localSheetId="37">[2]INICIO!$Y$316:$Y$356</definedName>
    <definedName name="__EJE7" localSheetId="38">[2]INICIO!$Y$316:$Y$356</definedName>
    <definedName name="__EJE7" localSheetId="39">[2]INICIO!$Y$316:$Y$356</definedName>
    <definedName name="__EJE7" localSheetId="40">[2]INICIO!$Y$316:$Y$356</definedName>
    <definedName name="__EJE7" localSheetId="41">[1]INICIO!$Y$316:$Y$356</definedName>
    <definedName name="__EJE7">[3]INICIO!$Y$316:$Y$356</definedName>
    <definedName name="_EJE1" localSheetId="36">[2]INICIO!$Y$166:$Y$186</definedName>
    <definedName name="_EJE1" localSheetId="37">[2]INICIO!$Y$166:$Y$186</definedName>
    <definedName name="_EJE1" localSheetId="38">[2]INICIO!$Y$166:$Y$186</definedName>
    <definedName name="_EJE1" localSheetId="39">[2]INICIO!$Y$166:$Y$186</definedName>
    <definedName name="_EJE1" localSheetId="40">[2]INICIO!$Y$166:$Y$186</definedName>
    <definedName name="_EJE1" localSheetId="42">#REF!</definedName>
    <definedName name="_EJE1" localSheetId="41">[1]INICIO!$Y$166:$Y$186</definedName>
    <definedName name="_EJE1">[3]INICIO!$Y$166:$Y$186</definedName>
    <definedName name="_EJE2" localSheetId="36">[2]INICIO!$Y$188:$Y$229</definedName>
    <definedName name="_EJE2" localSheetId="37">[2]INICIO!$Y$188:$Y$229</definedName>
    <definedName name="_EJE2" localSheetId="38">[2]INICIO!$Y$188:$Y$229</definedName>
    <definedName name="_EJE2" localSheetId="39">[2]INICIO!$Y$188:$Y$229</definedName>
    <definedName name="_EJE2" localSheetId="40">[2]INICIO!$Y$188:$Y$229</definedName>
    <definedName name="_EJE2" localSheetId="42">#REF!</definedName>
    <definedName name="_EJE2" localSheetId="41">[1]INICIO!$Y$188:$Y$229</definedName>
    <definedName name="_EJE2">[3]INICIO!$Y$188:$Y$229</definedName>
    <definedName name="_EJE3" localSheetId="36">[2]INICIO!$Y$231:$Y$247</definedName>
    <definedName name="_EJE3" localSheetId="37">[2]INICIO!$Y$231:$Y$247</definedName>
    <definedName name="_EJE3" localSheetId="38">[2]INICIO!$Y$231:$Y$247</definedName>
    <definedName name="_EJE3" localSheetId="39">[2]INICIO!$Y$231:$Y$247</definedName>
    <definedName name="_EJE3" localSheetId="40">[2]INICIO!$Y$231:$Y$247</definedName>
    <definedName name="_EJE3" localSheetId="42">#REF!</definedName>
    <definedName name="_EJE3" localSheetId="41">[1]INICIO!$Y$231:$Y$247</definedName>
    <definedName name="_EJE3">[3]INICIO!$Y$231:$Y$247</definedName>
    <definedName name="_EJE4" localSheetId="36">[2]INICIO!$Y$249:$Y$272</definedName>
    <definedName name="_EJE4" localSheetId="37">[2]INICIO!$Y$249:$Y$272</definedName>
    <definedName name="_EJE4" localSheetId="38">[2]INICIO!$Y$249:$Y$272</definedName>
    <definedName name="_EJE4" localSheetId="39">[2]INICIO!$Y$249:$Y$272</definedName>
    <definedName name="_EJE4" localSheetId="40">[2]INICIO!$Y$249:$Y$272</definedName>
    <definedName name="_EJE4" localSheetId="42">#REF!</definedName>
    <definedName name="_EJE4" localSheetId="41">[1]INICIO!$Y$249:$Y$272</definedName>
    <definedName name="_EJE4">[3]INICIO!$Y$249:$Y$272</definedName>
    <definedName name="_EJE5" localSheetId="36">[2]INICIO!$Y$274:$Y$287</definedName>
    <definedName name="_EJE5" localSheetId="37">[2]INICIO!$Y$274:$Y$287</definedName>
    <definedName name="_EJE5" localSheetId="38">[2]INICIO!$Y$274:$Y$287</definedName>
    <definedName name="_EJE5" localSheetId="39">[2]INICIO!$Y$274:$Y$287</definedName>
    <definedName name="_EJE5" localSheetId="40">[2]INICIO!$Y$274:$Y$287</definedName>
    <definedName name="_EJE5" localSheetId="42">#REF!</definedName>
    <definedName name="_EJE5" localSheetId="41">[1]INICIO!$Y$274:$Y$287</definedName>
    <definedName name="_EJE5">[3]INICIO!$Y$274:$Y$287</definedName>
    <definedName name="_EJE6" localSheetId="36">[2]INICIO!$Y$289:$Y$314</definedName>
    <definedName name="_EJE6" localSheetId="37">[2]INICIO!$Y$289:$Y$314</definedName>
    <definedName name="_EJE6" localSheetId="38">[2]INICIO!$Y$289:$Y$314</definedName>
    <definedName name="_EJE6" localSheetId="39">[2]INICIO!$Y$289:$Y$314</definedName>
    <definedName name="_EJE6" localSheetId="40">[2]INICIO!$Y$289:$Y$314</definedName>
    <definedName name="_EJE6" localSheetId="42">#REF!</definedName>
    <definedName name="_EJE6" localSheetId="41">[1]INICIO!$Y$289:$Y$314</definedName>
    <definedName name="_EJE6">[3]INICIO!$Y$289:$Y$314</definedName>
    <definedName name="_EJE7" localSheetId="36">[2]INICIO!$Y$316:$Y$356</definedName>
    <definedName name="_EJE7" localSheetId="37">[2]INICIO!$Y$316:$Y$356</definedName>
    <definedName name="_EJE7" localSheetId="38">[2]INICIO!$Y$316:$Y$356</definedName>
    <definedName name="_EJE7" localSheetId="39">[2]INICIO!$Y$316:$Y$356</definedName>
    <definedName name="_EJE7" localSheetId="40">[2]INICIO!$Y$316:$Y$356</definedName>
    <definedName name="_EJE7" localSheetId="42">#REF!</definedName>
    <definedName name="_EJE7" localSheetId="41">[1]INICIO!$Y$316:$Y$356</definedName>
    <definedName name="_EJE7">[3]INICIO!$Y$316:$Y$356</definedName>
    <definedName name="_xlnm._FilterDatabase" localSheetId="6" hidden="1">' APP-3 5A173'!$G$18</definedName>
    <definedName name="_xlnm._FilterDatabase" localSheetId="44" hidden="1">'ADS-1'!$A$7:$O$193</definedName>
    <definedName name="_xlnm._FilterDatabase" localSheetId="4" hidden="1">'APP-1'!$A$3:$Q$93</definedName>
    <definedName name="_xlnm._FilterDatabase" localSheetId="49" hidden="1">PPD!$A$8:$P$119</definedName>
    <definedName name="_Toc256789589" localSheetId="3">EPC!$A$1</definedName>
    <definedName name="adys_tipo" localSheetId="36">[2]INICIO!$AR$24:$AR$27</definedName>
    <definedName name="adys_tipo" localSheetId="37">[2]INICIO!$AR$24:$AR$27</definedName>
    <definedName name="adys_tipo" localSheetId="38">[2]INICIO!$AR$24:$AR$27</definedName>
    <definedName name="adys_tipo" localSheetId="39">[2]INICIO!$AR$24:$AR$27</definedName>
    <definedName name="adys_tipo" localSheetId="40">[2]INICIO!$AR$24:$AR$27</definedName>
    <definedName name="adys_tipo" localSheetId="42">#REF!</definedName>
    <definedName name="adys_tipo" localSheetId="41">[1]INICIO!$AR$24:$AR$27</definedName>
    <definedName name="adys_tipo">[3]INICIO!$AR$24:$AR$27</definedName>
    <definedName name="AI" localSheetId="36">[2]INICIO!$AU$5:$AW$543</definedName>
    <definedName name="AI" localSheetId="37">[2]INICIO!$AU$5:$AW$543</definedName>
    <definedName name="AI" localSheetId="38">[2]INICIO!$AU$5:$AW$543</definedName>
    <definedName name="AI" localSheetId="39">[2]INICIO!$AU$5:$AW$543</definedName>
    <definedName name="AI" localSheetId="40">[2]INICIO!$AU$5:$AW$543</definedName>
    <definedName name="AI" localSheetId="42">#REF!</definedName>
    <definedName name="AI" localSheetId="41">[1]INICIO!$AU$5:$AW$543</definedName>
    <definedName name="AI">[3]INICIO!$AU$5:$AW$543</definedName>
    <definedName name="_xlnm.Print_Area" localSheetId="6">' APP-3 5A173'!$A$1:$U$15</definedName>
    <definedName name="_xlnm.Print_Area" localSheetId="7">'APP-3 5MG65'!$A$1:$U$34</definedName>
    <definedName name="_xlnm.Print_Area" localSheetId="8">'APP-3 5MG73'!$A$1:$U$21</definedName>
    <definedName name="_xlnm.Print_Area" localSheetId="9">'APP-3 5MY65'!$A$1:$U$19</definedName>
    <definedName name="_xlnm.Print_Area" localSheetId="10">'APP-3 5MY73'!$A$1:$U$18</definedName>
    <definedName name="_xlnm.Print_Area" localSheetId="11">'APP-3 5O170'!$A$1:$U$90</definedName>
    <definedName name="_xlnm.Print_Area" localSheetId="12">'APP-3 5P170'!$A$1:$U$23</definedName>
    <definedName name="_xlnm.Print_Area" localSheetId="13">'APP-3 5P265'!$A$1:$U$15</definedName>
    <definedName name="_xlnm.Print_Area" localSheetId="14">'APP-3 5P270'!$A$1:$U$20</definedName>
    <definedName name="_xlnm.Print_Area" localSheetId="15">'APP-3 5P645'!$A$1:$U$16</definedName>
    <definedName name="_xlnm.Print_Area" localSheetId="16">'APP-3 5P646'!$A$1:$U$16</definedName>
    <definedName name="_xlnm.Print_Area" localSheetId="17">'APP-3 5P665'!$A$1:$U$16</definedName>
    <definedName name="_xlnm.Print_Area" localSheetId="18">'APP-3 5P666'!$A$1:$U$16</definedName>
    <definedName name="_xlnm.Print_Area" localSheetId="19">'APP-3 5P670'!$A$1:$U$18</definedName>
    <definedName name="_xlnm.Print_Area" localSheetId="20">'APP-3 5P673'!$A$1:$U$16</definedName>
    <definedName name="_xlnm.Print_Area" localSheetId="36">'AR 1'!$A$1:$O$118</definedName>
    <definedName name="_xlnm.Print_Area" localSheetId="37">'AR 2'!$A$1:$O$35</definedName>
    <definedName name="_xlnm.Print_Area" localSheetId="38">'AR 3'!$A$1:$O$22</definedName>
    <definedName name="_xlnm.Print_Area" localSheetId="39">'AR 4'!$A$1:$O$139</definedName>
    <definedName name="_xlnm.Print_Area" localSheetId="40">'AR 5'!$A$1:$O$25</definedName>
    <definedName name="_xlnm.Print_Area" localSheetId="2">'ECG-2'!$A$1:$G$19</definedName>
    <definedName name="_xlnm.Print_Area" localSheetId="42">IAPP!$A$1:$K$16</definedName>
    <definedName name="_xlnm.Print_Area" localSheetId="41">PPI!$A$1:$G$30</definedName>
    <definedName name="CAPIT" localSheetId="7">#REF!</definedName>
    <definedName name="CAPIT" localSheetId="9">#REF!</definedName>
    <definedName name="CAPIT" localSheetId="10">#REF!</definedName>
    <definedName name="CAPIT" localSheetId="12">#REF!</definedName>
    <definedName name="CAPIT" localSheetId="14">#REF!</definedName>
    <definedName name="CAPIT" localSheetId="19">#REF!</definedName>
    <definedName name="CAPIT" localSheetId="22">#REF!</definedName>
    <definedName name="CAPIT" localSheetId="24">#REF!</definedName>
    <definedName name="CAPIT" localSheetId="25">#REF!</definedName>
    <definedName name="CAPIT" localSheetId="27">#REF!</definedName>
    <definedName name="CAPIT" localSheetId="29">#REF!</definedName>
    <definedName name="CAPIT" localSheetId="31">#REF!</definedName>
    <definedName name="CAPIT" localSheetId="33">#REF!</definedName>
    <definedName name="CAPIT" localSheetId="35">#REF!</definedName>
    <definedName name="CAPIT" localSheetId="36">#REF!</definedName>
    <definedName name="CAPIT" localSheetId="37">#REF!</definedName>
    <definedName name="CAPIT" localSheetId="38">#REF!</definedName>
    <definedName name="CAPIT" localSheetId="39">#REF!</definedName>
    <definedName name="CAPIT" localSheetId="40">#REF!</definedName>
    <definedName name="CAPIT" localSheetId="0">#REF!</definedName>
    <definedName name="CAPIT" localSheetId="2">#REF!</definedName>
    <definedName name="CAPIT" localSheetId="50">#REF!</definedName>
    <definedName name="CAPIT" localSheetId="49">#REF!</definedName>
    <definedName name="CAPIT" localSheetId="41">#REF!</definedName>
    <definedName name="CAPIT">#REF!</definedName>
    <definedName name="CENPAR" localSheetId="7">#REF!</definedName>
    <definedName name="CENPAR" localSheetId="9">#REF!</definedName>
    <definedName name="CENPAR" localSheetId="10">#REF!</definedName>
    <definedName name="CENPAR" localSheetId="12">#REF!</definedName>
    <definedName name="CENPAR" localSheetId="14">#REF!</definedName>
    <definedName name="CENPAR" localSheetId="19">#REF!</definedName>
    <definedName name="CENPAR" localSheetId="22">#REF!</definedName>
    <definedName name="CENPAR" localSheetId="24">#REF!</definedName>
    <definedName name="CENPAR" localSheetId="25">#REF!</definedName>
    <definedName name="CENPAR" localSheetId="27">#REF!</definedName>
    <definedName name="CENPAR" localSheetId="29">#REF!</definedName>
    <definedName name="CENPAR" localSheetId="31">#REF!</definedName>
    <definedName name="CENPAR" localSheetId="33">#REF!</definedName>
    <definedName name="CENPAR" localSheetId="35">#REF!</definedName>
    <definedName name="CENPAR" localSheetId="36">#REF!</definedName>
    <definedName name="CENPAR" localSheetId="37">#REF!</definedName>
    <definedName name="CENPAR" localSheetId="38">#REF!</definedName>
    <definedName name="CENPAR" localSheetId="39">#REF!</definedName>
    <definedName name="CENPAR" localSheetId="40">#REF!</definedName>
    <definedName name="CENPAR" localSheetId="0">#REF!</definedName>
    <definedName name="CENPAR" localSheetId="2">#REF!</definedName>
    <definedName name="CENPAR" localSheetId="50">#REF!</definedName>
    <definedName name="CENPAR" localSheetId="49">#REF!</definedName>
    <definedName name="CENPAR" localSheetId="41">#REF!</definedName>
    <definedName name="CENPAR">#REF!</definedName>
    <definedName name="datos" localSheetId="36">OFFSET([4]datos!$A$1,0,0,COUNTA([4]datos!$A$1:$A$65536),23)</definedName>
    <definedName name="datos" localSheetId="37">OFFSET([4]datos!$A$1,0,0,COUNTA([4]datos!$A$1:$A$65536),23)</definedName>
    <definedName name="datos" localSheetId="38">OFFSET([4]datos!$A$1,0,0,COUNTA([4]datos!$A$1:$A$65536),23)</definedName>
    <definedName name="datos" localSheetId="39">OFFSET([4]datos!$A$1,0,0,COUNTA([4]datos!$A$1:$A$65536),23)</definedName>
    <definedName name="datos" localSheetId="40">OFFSET([4]datos!$A$1,0,0,COUNTA([4]datos!$A$1:$A$65536),23)</definedName>
    <definedName name="datos" localSheetId="48">OFFSET([5]datos!$A$1,0,0,COUNTA([5]datos!$A:$A),23)</definedName>
    <definedName name="datos" localSheetId="42">OFFSET(#REF!,0,0,COUNTA(#REF!),23)</definedName>
    <definedName name="datos" localSheetId="41">OFFSET([6]datos!$A$1,0,0,COUNTA([6]datos!$A:$A),23)</definedName>
    <definedName name="datos">OFFSET([7]datos!$A$1,0,0,COUNTA([7]datos!$A$1:$A$65536),23)</definedName>
    <definedName name="dc" localSheetId="7">#REF!</definedName>
    <definedName name="dc" localSheetId="9">#REF!</definedName>
    <definedName name="dc" localSheetId="10">#REF!</definedName>
    <definedName name="dc" localSheetId="12">#REF!</definedName>
    <definedName name="dc" localSheetId="14">#REF!</definedName>
    <definedName name="dc" localSheetId="19">#REF!</definedName>
    <definedName name="dc" localSheetId="22">#REF!</definedName>
    <definedName name="dc" localSheetId="24">#REF!</definedName>
    <definedName name="dc" localSheetId="25">#REF!</definedName>
    <definedName name="dc" localSheetId="27">#REF!</definedName>
    <definedName name="dc" localSheetId="29">#REF!</definedName>
    <definedName name="dc" localSheetId="31">#REF!</definedName>
    <definedName name="dc" localSheetId="33">#REF!</definedName>
    <definedName name="dc" localSheetId="35">#REF!</definedName>
    <definedName name="dc" localSheetId="36">#REF!</definedName>
    <definedName name="dc" localSheetId="37">#REF!</definedName>
    <definedName name="dc" localSheetId="38">#REF!</definedName>
    <definedName name="dc" localSheetId="39">#REF!</definedName>
    <definedName name="dc" localSheetId="40">#REF!</definedName>
    <definedName name="dc" localSheetId="0">#REF!</definedName>
    <definedName name="dc" localSheetId="2">#REF!</definedName>
    <definedName name="dc" localSheetId="50">#REF!</definedName>
    <definedName name="dc" localSheetId="49">#REF!</definedName>
    <definedName name="dc" localSheetId="41">#REF!</definedName>
    <definedName name="dc">#REF!</definedName>
    <definedName name="DEFAULT" localSheetId="36">[2]INICIO!$AA$10</definedName>
    <definedName name="DEFAULT" localSheetId="37">[2]INICIO!$AA$10</definedName>
    <definedName name="DEFAULT" localSheetId="38">[2]INICIO!$AA$10</definedName>
    <definedName name="DEFAULT" localSheetId="39">[2]INICIO!$AA$10</definedName>
    <definedName name="DEFAULT" localSheetId="40">[2]INICIO!$AA$10</definedName>
    <definedName name="DEFAULT" localSheetId="42">#REF!</definedName>
    <definedName name="DEFAULT" localSheetId="41">[1]INICIO!$AA$10</definedName>
    <definedName name="DEFAULT">[3]INICIO!$AA$10</definedName>
    <definedName name="DEUDA" localSheetId="7">#REF!</definedName>
    <definedName name="DEUDA" localSheetId="9">#REF!</definedName>
    <definedName name="DEUDA" localSheetId="10">#REF!</definedName>
    <definedName name="DEUDA" localSheetId="12">#REF!</definedName>
    <definedName name="DEUDA" localSheetId="14">#REF!</definedName>
    <definedName name="DEUDA" localSheetId="19">#REF!</definedName>
    <definedName name="DEUDA" localSheetId="22">#REF!</definedName>
    <definedName name="DEUDA" localSheetId="24">#REF!</definedName>
    <definedName name="DEUDA" localSheetId="25">#REF!</definedName>
    <definedName name="DEUDA" localSheetId="27">#REF!</definedName>
    <definedName name="DEUDA" localSheetId="29">#REF!</definedName>
    <definedName name="DEUDA" localSheetId="31">#REF!</definedName>
    <definedName name="DEUDA" localSheetId="33">#REF!</definedName>
    <definedName name="DEUDA" localSheetId="35">#REF!</definedName>
    <definedName name="DEUDA" localSheetId="36">#REF!</definedName>
    <definedName name="DEUDA" localSheetId="37">#REF!</definedName>
    <definedName name="DEUDA" localSheetId="38">#REF!</definedName>
    <definedName name="DEUDA" localSheetId="39">#REF!</definedName>
    <definedName name="DEUDA" localSheetId="40">#REF!</definedName>
    <definedName name="DEUDA" localSheetId="0">#REF!</definedName>
    <definedName name="DEUDA" localSheetId="2">#REF!</definedName>
    <definedName name="DEUDA" localSheetId="50">#REF!</definedName>
    <definedName name="DEUDA" localSheetId="49">#REF!</definedName>
    <definedName name="DEUDA" localSheetId="41">#REF!</definedName>
    <definedName name="DEUDA">#REF!</definedName>
    <definedName name="egvb" localSheetId="7">#REF!</definedName>
    <definedName name="egvb" localSheetId="9">#REF!</definedName>
    <definedName name="egvb" localSheetId="10">#REF!</definedName>
    <definedName name="egvb" localSheetId="12">#REF!</definedName>
    <definedName name="egvb" localSheetId="14">#REF!</definedName>
    <definedName name="egvb" localSheetId="19">#REF!</definedName>
    <definedName name="egvb" localSheetId="22">#REF!</definedName>
    <definedName name="egvb" localSheetId="24">#REF!</definedName>
    <definedName name="egvb" localSheetId="25">#REF!</definedName>
    <definedName name="egvb" localSheetId="27">#REF!</definedName>
    <definedName name="egvb" localSheetId="29">#REF!</definedName>
    <definedName name="egvb" localSheetId="31">#REF!</definedName>
    <definedName name="egvb" localSheetId="33">#REF!</definedName>
    <definedName name="egvb" localSheetId="35">#REF!</definedName>
    <definedName name="egvb" localSheetId="36">#REF!</definedName>
    <definedName name="egvb" localSheetId="37">#REF!</definedName>
    <definedName name="egvb" localSheetId="38">#REF!</definedName>
    <definedName name="egvb" localSheetId="39">#REF!</definedName>
    <definedName name="egvb" localSheetId="40">#REF!</definedName>
    <definedName name="egvb" localSheetId="0">#REF!</definedName>
    <definedName name="egvb" localSheetId="2">#REF!</definedName>
    <definedName name="egvb" localSheetId="50">#REF!</definedName>
    <definedName name="egvb" localSheetId="49">#REF!</definedName>
    <definedName name="egvb" localSheetId="41">#REF!</definedName>
    <definedName name="egvb">#REF!</definedName>
    <definedName name="EJER" localSheetId="7">#REF!</definedName>
    <definedName name="EJER" localSheetId="9">#REF!</definedName>
    <definedName name="EJER" localSheetId="10">#REF!</definedName>
    <definedName name="EJER" localSheetId="12">#REF!</definedName>
    <definedName name="EJER" localSheetId="14">#REF!</definedName>
    <definedName name="EJER" localSheetId="19">#REF!</definedName>
    <definedName name="EJER" localSheetId="22">#REF!</definedName>
    <definedName name="EJER" localSheetId="24">#REF!</definedName>
    <definedName name="EJER" localSheetId="25">#REF!</definedName>
    <definedName name="EJER" localSheetId="27">#REF!</definedName>
    <definedName name="EJER" localSheetId="29">#REF!</definedName>
    <definedName name="EJER" localSheetId="31">#REF!</definedName>
    <definedName name="EJER" localSheetId="33">#REF!</definedName>
    <definedName name="EJER" localSheetId="35">#REF!</definedName>
    <definedName name="EJER" localSheetId="36">#REF!</definedName>
    <definedName name="EJER" localSheetId="37">#REF!</definedName>
    <definedName name="EJER" localSheetId="38">#REF!</definedName>
    <definedName name="EJER" localSheetId="39">#REF!</definedName>
    <definedName name="EJER" localSheetId="40">#REF!</definedName>
    <definedName name="EJER" localSheetId="0">#REF!</definedName>
    <definedName name="EJER" localSheetId="2">#REF!</definedName>
    <definedName name="EJER" localSheetId="50">#REF!</definedName>
    <definedName name="EJER" localSheetId="49">#REF!</definedName>
    <definedName name="EJER" localSheetId="41">#REF!</definedName>
    <definedName name="EJER">#REF!</definedName>
    <definedName name="EJES" localSheetId="36">[2]INICIO!$Y$151:$Y$157</definedName>
    <definedName name="EJES" localSheetId="37">[2]INICIO!$Y$151:$Y$157</definedName>
    <definedName name="EJES" localSheetId="38">[2]INICIO!$Y$151:$Y$157</definedName>
    <definedName name="EJES" localSheetId="39">[2]INICIO!$Y$151:$Y$157</definedName>
    <definedName name="EJES" localSheetId="40">[2]INICIO!$Y$151:$Y$157</definedName>
    <definedName name="EJES" localSheetId="42">#REF!</definedName>
    <definedName name="EJES" localSheetId="41">[1]INICIO!$Y$151:$Y$157</definedName>
    <definedName name="EJES">[3]INICIO!$Y$151:$Y$157</definedName>
    <definedName name="ENFPEM" localSheetId="7">#REF!</definedName>
    <definedName name="ENFPEM" localSheetId="9">#REF!</definedName>
    <definedName name="ENFPEM" localSheetId="10">#REF!</definedName>
    <definedName name="ENFPEM" localSheetId="12">#REF!</definedName>
    <definedName name="ENFPEM" localSheetId="14">#REF!</definedName>
    <definedName name="ENFPEM" localSheetId="19">#REF!</definedName>
    <definedName name="ENFPEM" localSheetId="22">#REF!</definedName>
    <definedName name="ENFPEM" localSheetId="24">#REF!</definedName>
    <definedName name="ENFPEM" localSheetId="25">#REF!</definedName>
    <definedName name="ENFPEM" localSheetId="27">#REF!</definedName>
    <definedName name="ENFPEM" localSheetId="29">#REF!</definedName>
    <definedName name="ENFPEM" localSheetId="31">#REF!</definedName>
    <definedName name="ENFPEM" localSheetId="33">#REF!</definedName>
    <definedName name="ENFPEM" localSheetId="35">#REF!</definedName>
    <definedName name="ENFPEM" localSheetId="37">#REF!</definedName>
    <definedName name="ENFPEM" localSheetId="39">#REF!</definedName>
    <definedName name="ENFPEM" localSheetId="40">#REF!</definedName>
    <definedName name="ENFPEM" localSheetId="0">#REF!</definedName>
    <definedName name="ENFPEM" localSheetId="2">#REF!</definedName>
    <definedName name="ENFPEM" localSheetId="50">#REF!</definedName>
    <definedName name="ENFPEM" localSheetId="49">#REF!</definedName>
    <definedName name="ENFPEM" localSheetId="41">#REF!</definedName>
    <definedName name="ENFPEM">#REF!</definedName>
    <definedName name="FIDCOS" localSheetId="36">[2]INICIO!$DH$5:$DI$96</definedName>
    <definedName name="FIDCOS" localSheetId="37">[2]INICIO!$DH$5:$DI$96</definedName>
    <definedName name="FIDCOS" localSheetId="38">[2]INICIO!$DH$5:$DI$96</definedName>
    <definedName name="FIDCOS" localSheetId="39">[2]INICIO!$DH$5:$DI$96</definedName>
    <definedName name="FIDCOS" localSheetId="40">[2]INICIO!$DH$5:$DI$96</definedName>
    <definedName name="FIDCOS" localSheetId="42">#REF!</definedName>
    <definedName name="FIDCOS" localSheetId="41">[1]INICIO!$DH$5:$DI$96</definedName>
    <definedName name="FIDCOS">[3]INICIO!$DH$5:$DI$96</definedName>
    <definedName name="FPC" localSheetId="36">[2]INICIO!$DE$5:$DF$96</definedName>
    <definedName name="FPC" localSheetId="37">[2]INICIO!$DE$5:$DF$96</definedName>
    <definedName name="FPC" localSheetId="38">[2]INICIO!$DE$5:$DF$96</definedName>
    <definedName name="FPC" localSheetId="39">[2]INICIO!$DE$5:$DF$96</definedName>
    <definedName name="FPC" localSheetId="40">[2]INICIO!$DE$5:$DF$96</definedName>
    <definedName name="FPC" localSheetId="42">#REF!</definedName>
    <definedName name="FPC" localSheetId="41">[1]INICIO!$DE$5:$DF$96</definedName>
    <definedName name="FPC">[3]INICIO!$DE$5:$DF$96</definedName>
    <definedName name="gasto_gci" localSheetId="36">[2]INICIO!$AO$48:$AO$49</definedName>
    <definedName name="gasto_gci" localSheetId="37">[2]INICIO!$AO$48:$AO$49</definedName>
    <definedName name="gasto_gci" localSheetId="38">[2]INICIO!$AO$48:$AO$49</definedName>
    <definedName name="gasto_gci" localSheetId="39">[2]INICIO!$AO$48:$AO$49</definedName>
    <definedName name="gasto_gci" localSheetId="40">[2]INICIO!$AO$48:$AO$49</definedName>
    <definedName name="gasto_gci" localSheetId="42">#REF!</definedName>
    <definedName name="gasto_gci" localSheetId="41">[1]INICIO!$AO$48:$AO$49</definedName>
    <definedName name="gasto_gci">[3]INICIO!$AO$48:$AO$49</definedName>
    <definedName name="KEY" localSheetId="41">[8]cats!$A$1:$B$9</definedName>
    <definedName name="KEY">[9]cats!$A$1:$B$9</definedName>
    <definedName name="LABEL" localSheetId="36">[4]INICIO!$AY$5:$AZ$97</definedName>
    <definedName name="LABEL" localSheetId="37">[4]INICIO!$AY$5:$AZ$97</definedName>
    <definedName name="LABEL" localSheetId="38">[4]INICIO!$AY$5:$AZ$97</definedName>
    <definedName name="LABEL" localSheetId="39">[4]INICIO!$AY$5:$AZ$97</definedName>
    <definedName name="LABEL" localSheetId="40">[4]INICIO!$AY$5:$AZ$97</definedName>
    <definedName name="LABEL" localSheetId="48">[5]INICIO!$AY$5:$AZ$97</definedName>
    <definedName name="LABEL" localSheetId="42">#REF!</definedName>
    <definedName name="LABEL" localSheetId="41">[6]INICIO!$AY$5:$AZ$97</definedName>
    <definedName name="LABEL">[7]INICIO!$AY$5:$AZ$97</definedName>
    <definedName name="label1g" localSheetId="36">[2]INICIO!$AA$19</definedName>
    <definedName name="label1g" localSheetId="37">[2]INICIO!$AA$19</definedName>
    <definedName name="label1g" localSheetId="38">[2]INICIO!$AA$19</definedName>
    <definedName name="label1g" localSheetId="39">[2]INICIO!$AA$19</definedName>
    <definedName name="label1g" localSheetId="40">[2]INICIO!$AA$19</definedName>
    <definedName name="label1g" localSheetId="42">#REF!</definedName>
    <definedName name="label1g" localSheetId="41">[1]INICIO!$AA$19</definedName>
    <definedName name="label1g">[3]INICIO!$AA$19</definedName>
    <definedName name="label1S" localSheetId="36">[2]INICIO!$AA$22</definedName>
    <definedName name="label1S" localSheetId="37">[2]INICIO!$AA$22</definedName>
    <definedName name="label1S" localSheetId="38">[2]INICIO!$AA$22</definedName>
    <definedName name="label1S" localSheetId="39">[2]INICIO!$AA$22</definedName>
    <definedName name="label1S" localSheetId="40">[2]INICIO!$AA$22</definedName>
    <definedName name="label1S" localSheetId="42">#REF!</definedName>
    <definedName name="label1S" localSheetId="41">[1]INICIO!$AA$22</definedName>
    <definedName name="label1S">[3]INICIO!$AA$22</definedName>
    <definedName name="label2g" localSheetId="36">[2]INICIO!$AA$20</definedName>
    <definedName name="label2g" localSheetId="37">[2]INICIO!$AA$20</definedName>
    <definedName name="label2g" localSheetId="38">[2]INICIO!$AA$20</definedName>
    <definedName name="label2g" localSheetId="39">[2]INICIO!$AA$20</definedName>
    <definedName name="label2g" localSheetId="40">[2]INICIO!$AA$20</definedName>
    <definedName name="label2g" localSheetId="42">#REF!</definedName>
    <definedName name="label2g" localSheetId="41">[1]INICIO!$AA$20</definedName>
    <definedName name="label2g">[3]INICIO!$AA$20</definedName>
    <definedName name="label2S" localSheetId="36">[2]INICIO!$AA$23</definedName>
    <definedName name="label2S" localSheetId="37">[2]INICIO!$AA$23</definedName>
    <definedName name="label2S" localSheetId="38">[2]INICIO!$AA$23</definedName>
    <definedName name="label2S" localSheetId="39">[2]INICIO!$AA$23</definedName>
    <definedName name="label2S" localSheetId="40">[2]INICIO!$AA$23</definedName>
    <definedName name="label2S" localSheetId="42">#REF!</definedName>
    <definedName name="label2S" localSheetId="41">[1]INICIO!$AA$23</definedName>
    <definedName name="label2S">[3]INICIO!$AA$23</definedName>
    <definedName name="Líneadeacción" localSheetId="6">[7]INICIO!#REF!</definedName>
    <definedName name="Líneadeacción" localSheetId="7">[7]INICIO!#REF!</definedName>
    <definedName name="Líneadeacción" localSheetId="8">[7]INICIO!#REF!</definedName>
    <definedName name="Líneadeacción" localSheetId="9">[7]INICIO!#REF!</definedName>
    <definedName name="Líneadeacción" localSheetId="10">[7]INICIO!#REF!</definedName>
    <definedName name="Líneadeacción" localSheetId="11">[7]INICIO!#REF!</definedName>
    <definedName name="Líneadeacción" localSheetId="12">[7]INICIO!#REF!</definedName>
    <definedName name="Líneadeacción" localSheetId="13">[7]INICIO!#REF!</definedName>
    <definedName name="Líneadeacción" localSheetId="14">[7]INICIO!#REF!</definedName>
    <definedName name="Líneadeacción" localSheetId="15">[7]INICIO!#REF!</definedName>
    <definedName name="Líneadeacción" localSheetId="16">[7]INICIO!#REF!</definedName>
    <definedName name="Líneadeacción" localSheetId="17">[7]INICIO!#REF!</definedName>
    <definedName name="Líneadeacción" localSheetId="18">[7]INICIO!#REF!</definedName>
    <definedName name="Líneadeacción" localSheetId="19">[7]INICIO!#REF!</definedName>
    <definedName name="Líneadeacción" localSheetId="20">[7]INICIO!#REF!</definedName>
    <definedName name="Líneadeacción" localSheetId="21">[7]INICIO!#REF!</definedName>
    <definedName name="Líneadeacción" localSheetId="22">[7]INICIO!#REF!</definedName>
    <definedName name="Líneadeacción" localSheetId="23">[7]INICIO!#REF!</definedName>
    <definedName name="Líneadeacción" localSheetId="24">[7]INICIO!#REF!</definedName>
    <definedName name="Líneadeacción" localSheetId="25">[7]INICIO!#REF!</definedName>
    <definedName name="Líneadeacción" localSheetId="26">[7]INICIO!#REF!</definedName>
    <definedName name="Líneadeacción" localSheetId="27">[7]INICIO!#REF!</definedName>
    <definedName name="Líneadeacción" localSheetId="28">[7]INICIO!#REF!</definedName>
    <definedName name="Líneadeacción" localSheetId="29">[7]INICIO!#REF!</definedName>
    <definedName name="Líneadeacción" localSheetId="30">[7]INICIO!#REF!</definedName>
    <definedName name="Líneadeacción" localSheetId="31">[7]INICIO!#REF!</definedName>
    <definedName name="Líneadeacción" localSheetId="32">[7]INICIO!#REF!</definedName>
    <definedName name="Líneadeacción" localSheetId="33">[7]INICIO!#REF!</definedName>
    <definedName name="Líneadeacción" localSheetId="34">[7]INICIO!#REF!</definedName>
    <definedName name="Líneadeacción" localSheetId="35">[7]INICIO!#REF!</definedName>
    <definedName name="Líneadeacción" localSheetId="36">[4]INICIO!#REF!</definedName>
    <definedName name="Líneadeacción" localSheetId="37">[4]INICIO!#REF!</definedName>
    <definedName name="Líneadeacción" localSheetId="38">[4]INICIO!#REF!</definedName>
    <definedName name="Líneadeacción" localSheetId="39">[4]INICIO!#REF!</definedName>
    <definedName name="Líneadeacción" localSheetId="40">[4]INICIO!#REF!</definedName>
    <definedName name="Líneadeacción" localSheetId="0">[7]INICIO!#REF!</definedName>
    <definedName name="Líneadeacción" localSheetId="43">#REF!</definedName>
    <definedName name="Líneadeacción" localSheetId="2">[7]INICIO!#REF!</definedName>
    <definedName name="Líneadeacción" localSheetId="47">#REF!</definedName>
    <definedName name="Líneadeacción" localSheetId="50">#REF!</definedName>
    <definedName name="Líneadeacción" localSheetId="49">#REF!</definedName>
    <definedName name="Líneadeacción" localSheetId="41">[6]INICIO!#REF!</definedName>
    <definedName name="Líneadeacción">[7]INICIO!#REF!</definedName>
    <definedName name="LISTA_2016" localSheetId="7">#REF!</definedName>
    <definedName name="LISTA_2016" localSheetId="9">#REF!</definedName>
    <definedName name="LISTA_2016" localSheetId="10">#REF!</definedName>
    <definedName name="LISTA_2016" localSheetId="12">#REF!</definedName>
    <definedName name="LISTA_2016" localSheetId="14">#REF!</definedName>
    <definedName name="LISTA_2016" localSheetId="19">#REF!</definedName>
    <definedName name="LISTA_2016" localSheetId="22">#REF!</definedName>
    <definedName name="LISTA_2016" localSheetId="24">#REF!</definedName>
    <definedName name="LISTA_2016" localSheetId="25">#REF!</definedName>
    <definedName name="LISTA_2016" localSheetId="27">#REF!</definedName>
    <definedName name="LISTA_2016" localSheetId="29">#REF!</definedName>
    <definedName name="LISTA_2016" localSheetId="31">#REF!</definedName>
    <definedName name="LISTA_2016" localSheetId="33">#REF!</definedName>
    <definedName name="LISTA_2016" localSheetId="35">#REF!</definedName>
    <definedName name="LISTA_2016" localSheetId="37">#REF!</definedName>
    <definedName name="LISTA_2016" localSheetId="39">#REF!</definedName>
    <definedName name="LISTA_2016" localSheetId="40">#REF!</definedName>
    <definedName name="LISTA_2016" localSheetId="0">#REF!</definedName>
    <definedName name="LISTA_2016" localSheetId="2">#REF!</definedName>
    <definedName name="LISTA_2016" localSheetId="50">#REF!</definedName>
    <definedName name="LISTA_2016" localSheetId="49">#REF!</definedName>
    <definedName name="LISTA_2016" localSheetId="41">#REF!</definedName>
    <definedName name="LISTA_2016">#REF!</definedName>
    <definedName name="lista_ai" localSheetId="36">[2]INICIO!$AO$55:$AO$96</definedName>
    <definedName name="lista_ai" localSheetId="37">[2]INICIO!$AO$55:$AO$96</definedName>
    <definedName name="lista_ai" localSheetId="38">[2]INICIO!$AO$55:$AO$96</definedName>
    <definedName name="lista_ai" localSheetId="39">[2]INICIO!$AO$55:$AO$96</definedName>
    <definedName name="lista_ai" localSheetId="40">[2]INICIO!$AO$55:$AO$96</definedName>
    <definedName name="lista_ai" localSheetId="42">#REF!</definedName>
    <definedName name="lista_ai" localSheetId="41">[1]INICIO!$AO$55:$AO$96</definedName>
    <definedName name="lista_ai">[3]INICIO!$AO$55:$AO$96</definedName>
    <definedName name="lista_deleg" localSheetId="36">[2]INICIO!$AR$34:$AR$49</definedName>
    <definedName name="lista_deleg" localSheetId="37">[2]INICIO!$AR$34:$AR$49</definedName>
    <definedName name="lista_deleg" localSheetId="38">[2]INICIO!$AR$34:$AR$49</definedName>
    <definedName name="lista_deleg" localSheetId="39">[2]INICIO!$AR$34:$AR$49</definedName>
    <definedName name="lista_deleg" localSheetId="40">[2]INICIO!$AR$34:$AR$49</definedName>
    <definedName name="lista_deleg" localSheetId="42">#REF!</definedName>
    <definedName name="lista_deleg" localSheetId="41">[1]INICIO!$AR$34:$AR$49</definedName>
    <definedName name="lista_deleg">[3]INICIO!$AR$34:$AR$49</definedName>
    <definedName name="lista_eppa" localSheetId="36">[2]INICIO!$AR$55:$AS$149</definedName>
    <definedName name="lista_eppa" localSheetId="37">[2]INICIO!$AR$55:$AS$149</definedName>
    <definedName name="lista_eppa" localSheetId="38">[2]INICIO!$AR$55:$AS$149</definedName>
    <definedName name="lista_eppa" localSheetId="39">[2]INICIO!$AR$55:$AS$149</definedName>
    <definedName name="lista_eppa" localSheetId="40">[2]INICIO!$AR$55:$AS$149</definedName>
    <definedName name="lista_eppa" localSheetId="42">#REF!</definedName>
    <definedName name="lista_eppa" localSheetId="41">[1]INICIO!$AR$55:$AS$149</definedName>
    <definedName name="lista_eppa">[3]INICIO!$AR$55:$AS$149</definedName>
    <definedName name="LISTA_UR" localSheetId="36">[2]INICIO!$Y$4:$Z$93</definedName>
    <definedName name="LISTA_UR" localSheetId="37">[2]INICIO!$Y$4:$Z$93</definedName>
    <definedName name="LISTA_UR" localSheetId="38">[2]INICIO!$Y$4:$Z$93</definedName>
    <definedName name="LISTA_UR" localSheetId="39">[2]INICIO!$Y$4:$Z$93</definedName>
    <definedName name="LISTA_UR" localSheetId="40">[2]INICIO!$Y$4:$Z$93</definedName>
    <definedName name="LISTA_UR" localSheetId="42">#REF!</definedName>
    <definedName name="LISTA_UR" localSheetId="41">[1]INICIO!$Y$4:$Z$93</definedName>
    <definedName name="LISTA_UR">[3]INICIO!$Y$4:$Z$93</definedName>
    <definedName name="MAPPEGS" localSheetId="7">[7]INICIO!#REF!</definedName>
    <definedName name="MAPPEGS" localSheetId="9">[7]INICIO!#REF!</definedName>
    <definedName name="MAPPEGS" localSheetId="10">[7]INICIO!#REF!</definedName>
    <definedName name="MAPPEGS" localSheetId="12">[7]INICIO!#REF!</definedName>
    <definedName name="MAPPEGS" localSheetId="14">[7]INICIO!#REF!</definedName>
    <definedName name="MAPPEGS" localSheetId="19">[7]INICIO!#REF!</definedName>
    <definedName name="MAPPEGS" localSheetId="21">[7]INICIO!#REF!</definedName>
    <definedName name="MAPPEGS" localSheetId="22">[7]INICIO!#REF!</definedName>
    <definedName name="MAPPEGS" localSheetId="23">[7]INICIO!#REF!</definedName>
    <definedName name="MAPPEGS" localSheetId="24">[7]INICIO!#REF!</definedName>
    <definedName name="MAPPEGS" localSheetId="25">[7]INICIO!#REF!</definedName>
    <definedName name="MAPPEGS" localSheetId="26">[7]INICIO!#REF!</definedName>
    <definedName name="MAPPEGS" localSheetId="27">[7]INICIO!#REF!</definedName>
    <definedName name="MAPPEGS" localSheetId="28">[7]INICIO!#REF!</definedName>
    <definedName name="MAPPEGS" localSheetId="29">[7]INICIO!#REF!</definedName>
    <definedName name="MAPPEGS" localSheetId="30">[7]INICIO!#REF!</definedName>
    <definedName name="MAPPEGS" localSheetId="31">[7]INICIO!#REF!</definedName>
    <definedName name="MAPPEGS" localSheetId="32">[7]INICIO!#REF!</definedName>
    <definedName name="MAPPEGS" localSheetId="33">[7]INICIO!#REF!</definedName>
    <definedName name="MAPPEGS" localSheetId="34">[7]INICIO!#REF!</definedName>
    <definedName name="MAPPEGS" localSheetId="35">[7]INICIO!#REF!</definedName>
    <definedName name="MAPPEGS" localSheetId="36">[4]INICIO!#REF!</definedName>
    <definedName name="MAPPEGS" localSheetId="37">[4]INICIO!#REF!</definedName>
    <definedName name="MAPPEGS" localSheetId="38">[4]INICIO!#REF!</definedName>
    <definedName name="MAPPEGS" localSheetId="39">[4]INICIO!#REF!</definedName>
    <definedName name="MAPPEGS" localSheetId="40">[4]INICIO!#REF!</definedName>
    <definedName name="MAPPEGS" localSheetId="0">[7]INICIO!#REF!</definedName>
    <definedName name="MAPPEGS" localSheetId="43">#REF!</definedName>
    <definedName name="MAPPEGS" localSheetId="2">[7]INICIO!#REF!</definedName>
    <definedName name="MAPPEGS" localSheetId="47">#REF!</definedName>
    <definedName name="MAPPEGS" localSheetId="50">#REF!</definedName>
    <definedName name="MAPPEGS" localSheetId="49">#REF!</definedName>
    <definedName name="MAPPEGS" localSheetId="41">[6]INICIO!#REF!</definedName>
    <definedName name="MAPPEGS">[7]INICIO!#REF!</definedName>
    <definedName name="MODIF" localSheetId="36">[2]datos!$U$2:$U$31674</definedName>
    <definedName name="MODIF" localSheetId="37">[2]datos!$U$2:$U$31674</definedName>
    <definedName name="MODIF" localSheetId="38">[2]datos!$U$2:$U$31674</definedName>
    <definedName name="MODIF" localSheetId="39">[2]datos!$U$2:$U$31674</definedName>
    <definedName name="MODIF" localSheetId="40">[2]datos!$U$2:$U$31674</definedName>
    <definedName name="MODIF" localSheetId="42">#REF!</definedName>
    <definedName name="MODIF" localSheetId="41">[1]datos!$U$2:$U$31674</definedName>
    <definedName name="MODIF">[3]datos!$U$2:$U$31674</definedName>
    <definedName name="MSG_ERROR1" localSheetId="36">[4]INICIO!$AA$11</definedName>
    <definedName name="MSG_ERROR1" localSheetId="37">[4]INICIO!$AA$11</definedName>
    <definedName name="MSG_ERROR1" localSheetId="38">[4]INICIO!$AA$11</definedName>
    <definedName name="MSG_ERROR1" localSheetId="39">[4]INICIO!$AA$11</definedName>
    <definedName name="MSG_ERROR1" localSheetId="40">[4]INICIO!$AA$11</definedName>
    <definedName name="MSG_ERROR1" localSheetId="48">[5]INICIO!$AA$11</definedName>
    <definedName name="MSG_ERROR1" localSheetId="42">#REF!</definedName>
    <definedName name="MSG_ERROR1" localSheetId="41">[6]INICIO!$AA$11</definedName>
    <definedName name="MSG_ERROR1">[7]INICIO!$AA$11</definedName>
    <definedName name="MSG_ERROR2" localSheetId="36">[2]INICIO!$AA$12</definedName>
    <definedName name="MSG_ERROR2" localSheetId="37">[2]INICIO!$AA$12</definedName>
    <definedName name="MSG_ERROR2" localSheetId="38">[2]INICIO!$AA$12</definedName>
    <definedName name="MSG_ERROR2" localSheetId="39">[2]INICIO!$AA$12</definedName>
    <definedName name="MSG_ERROR2" localSheetId="40">[2]INICIO!$AA$12</definedName>
    <definedName name="MSG_ERROR2" localSheetId="42">#REF!</definedName>
    <definedName name="MSG_ERROR2" localSheetId="41">[1]INICIO!$AA$12</definedName>
    <definedName name="MSG_ERROR2">[3]INICIO!$AA$12</definedName>
    <definedName name="OPCION2" localSheetId="6">[7]INICIO!#REF!</definedName>
    <definedName name="OPCION2" localSheetId="45">#REF!</definedName>
    <definedName name="OPCION2" localSheetId="7">[7]INICIO!#REF!</definedName>
    <definedName name="OPCION2" localSheetId="8">[7]INICIO!#REF!</definedName>
    <definedName name="OPCION2" localSheetId="9">[7]INICIO!#REF!</definedName>
    <definedName name="OPCION2" localSheetId="10">[7]INICIO!#REF!</definedName>
    <definedName name="OPCION2" localSheetId="11">[7]INICIO!#REF!</definedName>
    <definedName name="OPCION2" localSheetId="12">[7]INICIO!#REF!</definedName>
    <definedName name="OPCION2" localSheetId="13">[7]INICIO!#REF!</definedName>
    <definedName name="OPCION2" localSheetId="14">[7]INICIO!#REF!</definedName>
    <definedName name="OPCION2" localSheetId="15">[7]INICIO!#REF!</definedName>
    <definedName name="OPCION2" localSheetId="16">[7]INICIO!#REF!</definedName>
    <definedName name="OPCION2" localSheetId="17">[7]INICIO!#REF!</definedName>
    <definedName name="OPCION2" localSheetId="18">[7]INICIO!#REF!</definedName>
    <definedName name="OPCION2" localSheetId="19">[7]INICIO!#REF!</definedName>
    <definedName name="OPCION2" localSheetId="20">[7]INICIO!#REF!</definedName>
    <definedName name="OPCION2" localSheetId="21">[7]INICIO!#REF!</definedName>
    <definedName name="OPCION2" localSheetId="22">[7]INICIO!#REF!</definedName>
    <definedName name="OPCION2" localSheetId="23">[7]INICIO!#REF!</definedName>
    <definedName name="OPCION2" localSheetId="24">[7]INICIO!#REF!</definedName>
    <definedName name="OPCION2" localSheetId="25">[7]INICIO!#REF!</definedName>
    <definedName name="OPCION2" localSheetId="26">[7]INICIO!#REF!</definedName>
    <definedName name="OPCION2" localSheetId="27">[7]INICIO!#REF!</definedName>
    <definedName name="OPCION2" localSheetId="28">[7]INICIO!#REF!</definedName>
    <definedName name="OPCION2" localSheetId="29">[7]INICIO!#REF!</definedName>
    <definedName name="OPCION2" localSheetId="30">[7]INICIO!#REF!</definedName>
    <definedName name="OPCION2" localSheetId="31">[7]INICIO!#REF!</definedName>
    <definedName name="OPCION2" localSheetId="32">[7]INICIO!#REF!</definedName>
    <definedName name="OPCION2" localSheetId="33">[7]INICIO!#REF!</definedName>
    <definedName name="OPCION2" localSheetId="34">[7]INICIO!#REF!</definedName>
    <definedName name="OPCION2" localSheetId="35">[7]INICIO!#REF!</definedName>
    <definedName name="OPCION2" localSheetId="36">[4]INICIO!#REF!</definedName>
    <definedName name="OPCION2" localSheetId="37">[4]INICIO!#REF!</definedName>
    <definedName name="OPCION2" localSheetId="38">[4]INICIO!#REF!</definedName>
    <definedName name="OPCION2" localSheetId="39">[4]INICIO!#REF!</definedName>
    <definedName name="OPCION2" localSheetId="40">[4]INICIO!#REF!</definedName>
    <definedName name="OPCION2" localSheetId="48">[5]INICIO!#REF!</definedName>
    <definedName name="OPCION2" localSheetId="0">[7]INICIO!#REF!</definedName>
    <definedName name="OPCION2" localSheetId="43">#REF!</definedName>
    <definedName name="OPCION2" localSheetId="2">[7]INICIO!#REF!</definedName>
    <definedName name="OPCION2" localSheetId="3">[7]INICIO!#REF!</definedName>
    <definedName name="OPCION2" localSheetId="47">#REF!</definedName>
    <definedName name="OPCION2" localSheetId="50">#REF!</definedName>
    <definedName name="OPCION2" localSheetId="42">#REF!</definedName>
    <definedName name="OPCION2" localSheetId="49">#REF!</definedName>
    <definedName name="OPCION2" localSheetId="41">[6]INICIO!#REF!</definedName>
    <definedName name="OPCION2">[7]INICIO!#REF!</definedName>
    <definedName name="ORIG" localSheetId="36">[2]datos!$T$2:$T$31674</definedName>
    <definedName name="ORIG" localSheetId="37">[2]datos!$T$2:$T$31674</definedName>
    <definedName name="ORIG" localSheetId="38">[2]datos!$T$2:$T$31674</definedName>
    <definedName name="ORIG" localSheetId="39">[2]datos!$T$2:$T$31674</definedName>
    <definedName name="ORIG" localSheetId="40">[2]datos!$T$2:$T$31674</definedName>
    <definedName name="ORIG" localSheetId="42">#REF!</definedName>
    <definedName name="ORIG" localSheetId="41">[1]datos!$T$2:$T$31674</definedName>
    <definedName name="ORIG">[3]datos!$T$2:$T$31674</definedName>
    <definedName name="P" localSheetId="36">[2]INICIO!$AO$5:$AP$32</definedName>
    <definedName name="P" localSheetId="37">[2]INICIO!$AO$5:$AP$32</definedName>
    <definedName name="P" localSheetId="38">[2]INICIO!$AO$5:$AP$32</definedName>
    <definedName name="P" localSheetId="39">[2]INICIO!$AO$5:$AP$32</definedName>
    <definedName name="P" localSheetId="40">[2]INICIO!$AO$5:$AP$32</definedName>
    <definedName name="P" localSheetId="42">#REF!</definedName>
    <definedName name="P" localSheetId="41">[1]INICIO!$AO$5:$AP$32</definedName>
    <definedName name="P">[3]INICIO!$AO$5:$AP$32</definedName>
    <definedName name="P_K" localSheetId="36">[2]INICIO!$AO$5:$AO$32</definedName>
    <definedName name="P_K" localSheetId="37">[2]INICIO!$AO$5:$AO$32</definedName>
    <definedName name="P_K" localSheetId="38">[2]INICIO!$AO$5:$AO$32</definedName>
    <definedName name="P_K" localSheetId="39">[2]INICIO!$AO$5:$AO$32</definedName>
    <definedName name="P_K" localSheetId="40">[2]INICIO!$AO$5:$AO$32</definedName>
    <definedName name="P_K" localSheetId="42">#REF!</definedName>
    <definedName name="P_K" localSheetId="41">[1]INICIO!$AO$5:$AO$32</definedName>
    <definedName name="P_K">[3]INICIO!$AO$5:$AO$32</definedName>
    <definedName name="PE" localSheetId="36">[2]INICIO!$AR$5:$AS$16</definedName>
    <definedName name="PE" localSheetId="37">[2]INICIO!$AR$5:$AS$16</definedName>
    <definedName name="PE" localSheetId="38">[2]INICIO!$AR$5:$AS$16</definedName>
    <definedName name="PE" localSheetId="39">[2]INICIO!$AR$5:$AS$16</definedName>
    <definedName name="PE" localSheetId="40">[2]INICIO!$AR$5:$AS$16</definedName>
    <definedName name="PE" localSheetId="42">#REF!</definedName>
    <definedName name="PE" localSheetId="41">[1]INICIO!$AR$5:$AS$16</definedName>
    <definedName name="PE">[3]INICIO!$AR$5:$AS$16</definedName>
    <definedName name="PE_K" localSheetId="36">[2]INICIO!$AR$5:$AR$16</definedName>
    <definedName name="PE_K" localSheetId="37">[2]INICIO!$AR$5:$AR$16</definedName>
    <definedName name="PE_K" localSheetId="38">[2]INICIO!$AR$5:$AR$16</definedName>
    <definedName name="PE_K" localSheetId="39">[2]INICIO!$AR$5:$AR$16</definedName>
    <definedName name="PE_K" localSheetId="40">[2]INICIO!$AR$5:$AR$16</definedName>
    <definedName name="PE_K" localSheetId="42">#REF!</definedName>
    <definedName name="PE_K" localSheetId="41">[1]INICIO!$AR$5:$AR$16</definedName>
    <definedName name="PE_K">[3]INICIO!$AR$5:$AR$16</definedName>
    <definedName name="PEDO" localSheetId="7">[4]INICIO!#REF!</definedName>
    <definedName name="PEDO" localSheetId="9">[4]INICIO!#REF!</definedName>
    <definedName name="PEDO" localSheetId="10">[4]INICIO!#REF!</definedName>
    <definedName name="PEDO" localSheetId="12">[4]INICIO!#REF!</definedName>
    <definedName name="PEDO" localSheetId="14">[4]INICIO!#REF!</definedName>
    <definedName name="PEDO" localSheetId="19">[4]INICIO!#REF!</definedName>
    <definedName name="PEDO" localSheetId="22">[4]INICIO!#REF!</definedName>
    <definedName name="PEDO" localSheetId="24">[4]INICIO!#REF!</definedName>
    <definedName name="PEDO" localSheetId="25">[4]INICIO!#REF!</definedName>
    <definedName name="PEDO" localSheetId="27">[4]INICIO!#REF!</definedName>
    <definedName name="PEDO" localSheetId="29">[4]INICIO!#REF!</definedName>
    <definedName name="PEDO" localSheetId="31">[4]INICIO!#REF!</definedName>
    <definedName name="PEDO" localSheetId="33">[4]INICIO!#REF!</definedName>
    <definedName name="PEDO" localSheetId="35">[4]INICIO!#REF!</definedName>
    <definedName name="PEDO" localSheetId="36">[4]INICIO!#REF!</definedName>
    <definedName name="PEDO" localSheetId="37">[4]INICIO!#REF!</definedName>
    <definedName name="PEDO" localSheetId="38">[4]INICIO!#REF!</definedName>
    <definedName name="PEDO" localSheetId="39">[4]INICIO!#REF!</definedName>
    <definedName name="PEDO" localSheetId="40">[4]INICIO!#REF!</definedName>
    <definedName name="PEDO" localSheetId="0">[4]INICIO!#REF!</definedName>
    <definedName name="PEDO" localSheetId="2">[4]INICIO!#REF!</definedName>
    <definedName name="PEDO" localSheetId="50">[4]INICIO!#REF!</definedName>
    <definedName name="PEDO" localSheetId="49">[4]INICIO!#REF!</definedName>
    <definedName name="PEDO" localSheetId="41">[6]INICIO!#REF!</definedName>
    <definedName name="PEDO">[4]INICIO!#REF!</definedName>
    <definedName name="PERIODO" localSheetId="7">#REF!</definedName>
    <definedName name="PERIODO" localSheetId="9">#REF!</definedName>
    <definedName name="PERIODO" localSheetId="10">#REF!</definedName>
    <definedName name="PERIODO" localSheetId="12">#REF!</definedName>
    <definedName name="PERIODO" localSheetId="14">#REF!</definedName>
    <definedName name="PERIODO" localSheetId="19">#REF!</definedName>
    <definedName name="PERIODO" localSheetId="22">#REF!</definedName>
    <definedName name="PERIODO" localSheetId="24">#REF!</definedName>
    <definedName name="PERIODO" localSheetId="25">#REF!</definedName>
    <definedName name="PERIODO" localSheetId="27">#REF!</definedName>
    <definedName name="PERIODO" localSheetId="29">#REF!</definedName>
    <definedName name="PERIODO" localSheetId="31">#REF!</definedName>
    <definedName name="PERIODO" localSheetId="33">#REF!</definedName>
    <definedName name="PERIODO" localSheetId="35">#REF!</definedName>
    <definedName name="PERIODO" localSheetId="36">#REF!</definedName>
    <definedName name="PERIODO" localSheetId="37">#REF!</definedName>
    <definedName name="PERIODO" localSheetId="38">#REF!</definedName>
    <definedName name="PERIODO" localSheetId="39">#REF!</definedName>
    <definedName name="PERIODO" localSheetId="40">#REF!</definedName>
    <definedName name="PERIODO" localSheetId="0">#REF!</definedName>
    <definedName name="PERIODO" localSheetId="2">#REF!</definedName>
    <definedName name="PERIODO" localSheetId="50">#REF!</definedName>
    <definedName name="PERIODO" localSheetId="49">#REF!</definedName>
    <definedName name="PERIODO" localSheetId="41">#REF!</definedName>
    <definedName name="PERIODO">#REF!</definedName>
    <definedName name="PROG" localSheetId="7">#REF!</definedName>
    <definedName name="PROG" localSheetId="9">#REF!</definedName>
    <definedName name="PROG" localSheetId="10">#REF!</definedName>
    <definedName name="PROG" localSheetId="12">#REF!</definedName>
    <definedName name="PROG" localSheetId="14">#REF!</definedName>
    <definedName name="PROG" localSheetId="19">#REF!</definedName>
    <definedName name="PROG" localSheetId="22">#REF!</definedName>
    <definedName name="PROG" localSheetId="24">#REF!</definedName>
    <definedName name="PROG" localSheetId="25">#REF!</definedName>
    <definedName name="PROG" localSheetId="27">#REF!</definedName>
    <definedName name="PROG" localSheetId="29">#REF!</definedName>
    <definedName name="PROG" localSheetId="31">#REF!</definedName>
    <definedName name="PROG" localSheetId="33">#REF!</definedName>
    <definedName name="PROG" localSheetId="35">#REF!</definedName>
    <definedName name="PROG" localSheetId="36">#REF!</definedName>
    <definedName name="PROG" localSheetId="37">#REF!</definedName>
    <definedName name="PROG" localSheetId="38">#REF!</definedName>
    <definedName name="PROG" localSheetId="39">#REF!</definedName>
    <definedName name="PROG" localSheetId="40">#REF!</definedName>
    <definedName name="PROG" localSheetId="0">#REF!</definedName>
    <definedName name="PROG" localSheetId="2">#REF!</definedName>
    <definedName name="PROG" localSheetId="50">#REF!</definedName>
    <definedName name="PROG" localSheetId="49">#REF!</definedName>
    <definedName name="PROG" localSheetId="41">#REF!</definedName>
    <definedName name="PROG">#REF!</definedName>
    <definedName name="ptda" localSheetId="7">#REF!</definedName>
    <definedName name="ptda" localSheetId="9">#REF!</definedName>
    <definedName name="ptda" localSheetId="10">#REF!</definedName>
    <definedName name="ptda" localSheetId="12">#REF!</definedName>
    <definedName name="ptda" localSheetId="14">#REF!</definedName>
    <definedName name="ptda" localSheetId="19">#REF!</definedName>
    <definedName name="ptda" localSheetId="22">#REF!</definedName>
    <definedName name="ptda" localSheetId="24">#REF!</definedName>
    <definedName name="ptda" localSheetId="25">#REF!</definedName>
    <definedName name="ptda" localSheetId="27">#REF!</definedName>
    <definedName name="ptda" localSheetId="29">#REF!</definedName>
    <definedName name="ptda" localSheetId="31">#REF!</definedName>
    <definedName name="ptda" localSheetId="33">#REF!</definedName>
    <definedName name="ptda" localSheetId="35">#REF!</definedName>
    <definedName name="ptda" localSheetId="36">#REF!</definedName>
    <definedName name="ptda" localSheetId="37">#REF!</definedName>
    <definedName name="ptda" localSheetId="38">#REF!</definedName>
    <definedName name="ptda" localSheetId="39">#REF!</definedName>
    <definedName name="ptda" localSheetId="40">#REF!</definedName>
    <definedName name="ptda" localSheetId="0">#REF!</definedName>
    <definedName name="ptda" localSheetId="2">#REF!</definedName>
    <definedName name="ptda" localSheetId="50">#REF!</definedName>
    <definedName name="ptda" localSheetId="49">#REF!</definedName>
    <definedName name="ptda" localSheetId="41">#REF!</definedName>
    <definedName name="ptda">#REF!</definedName>
    <definedName name="rubros_fpc" localSheetId="36">[2]INICIO!$AO$39:$AO$42</definedName>
    <definedName name="rubros_fpc" localSheetId="37">[2]INICIO!$AO$39:$AO$42</definedName>
    <definedName name="rubros_fpc" localSheetId="38">[2]INICIO!$AO$39:$AO$42</definedName>
    <definedName name="rubros_fpc" localSheetId="39">[2]INICIO!$AO$39:$AO$42</definedName>
    <definedName name="rubros_fpc" localSheetId="40">[2]INICIO!$AO$39:$AO$42</definedName>
    <definedName name="rubros_fpc" localSheetId="42">#REF!</definedName>
    <definedName name="rubros_fpc" localSheetId="41">[1]INICIO!$AO$39:$AO$42</definedName>
    <definedName name="rubros_fpc">[3]INICIO!$AO$39:$AO$42</definedName>
    <definedName name="_xlnm.Print_Titles" localSheetId="6">' APP-3 5A173'!$1:$8</definedName>
    <definedName name="_xlnm.Print_Titles" localSheetId="44">'ADS-1'!$1:$6</definedName>
    <definedName name="_xlnm.Print_Titles" localSheetId="45">'ADS-2'!$1:$6</definedName>
    <definedName name="_xlnm.Print_Titles" localSheetId="4">'APP-1'!$1:$7</definedName>
    <definedName name="_xlnm.Print_Titles" localSheetId="5">'APP-2'!$1:$6</definedName>
    <definedName name="_xlnm.Print_Titles" localSheetId="7">'APP-3 5MG65'!$1:$8</definedName>
    <definedName name="_xlnm.Print_Titles" localSheetId="8">'APP-3 5MG73'!$1:$8</definedName>
    <definedName name="_xlnm.Print_Titles" localSheetId="9">'APP-3 5MY65'!$1:$8</definedName>
    <definedName name="_xlnm.Print_Titles" localSheetId="10">'APP-3 5MY73'!$1:$8</definedName>
    <definedName name="_xlnm.Print_Titles" localSheetId="11">'APP-3 5O170'!$1:$8</definedName>
    <definedName name="_xlnm.Print_Titles" localSheetId="12">'APP-3 5P170'!$1:$8</definedName>
    <definedName name="_xlnm.Print_Titles" localSheetId="13">'APP-3 5P265'!$1:$8</definedName>
    <definedName name="_xlnm.Print_Titles" localSheetId="14">'APP-3 5P270'!$1:$8</definedName>
    <definedName name="_xlnm.Print_Titles" localSheetId="15">'APP-3 5P645'!$1:$8</definedName>
    <definedName name="_xlnm.Print_Titles" localSheetId="16">'APP-3 5P646'!$1:$8</definedName>
    <definedName name="_xlnm.Print_Titles" localSheetId="17">'APP-3 5P665'!$1:$8</definedName>
    <definedName name="_xlnm.Print_Titles" localSheetId="18">'APP-3 5P666'!$1:$8</definedName>
    <definedName name="_xlnm.Print_Titles" localSheetId="19">'APP-3 5P670'!$1:$8</definedName>
    <definedName name="_xlnm.Print_Titles" localSheetId="20">'APP-3 5P673'!$1:$8</definedName>
    <definedName name="_xlnm.Print_Titles" localSheetId="21">'APP-4 5A173'!$1:$6</definedName>
    <definedName name="_xlnm.Print_Titles" localSheetId="22">'APP-4 5MG65'!$1:$6</definedName>
    <definedName name="_xlnm.Print_Titles" localSheetId="23">'APP-4 5MG73'!$1:$6</definedName>
    <definedName name="_xlnm.Print_Titles" localSheetId="24">'APP-4 5MY65'!$1:$6</definedName>
    <definedName name="_xlnm.Print_Titles" localSheetId="25">'APP-4 5MY73'!$1:$6</definedName>
    <definedName name="_xlnm.Print_Titles" localSheetId="26">'APP-4 5O170'!$1:$6</definedName>
    <definedName name="_xlnm.Print_Titles" localSheetId="27">'APP-4 5P170'!$1:$6</definedName>
    <definedName name="_xlnm.Print_Titles" localSheetId="28">'APP-4 5P265'!$1:$6</definedName>
    <definedName name="_xlnm.Print_Titles" localSheetId="29">'APP-4 5P270'!$1:$6</definedName>
    <definedName name="_xlnm.Print_Titles" localSheetId="30">'APP-4 5P645'!$1:$6</definedName>
    <definedName name="_xlnm.Print_Titles" localSheetId="31">'APP-4 5P646'!$1:$6</definedName>
    <definedName name="_xlnm.Print_Titles" localSheetId="32">'APP-4 5P665 '!$1:$6</definedName>
    <definedName name="_xlnm.Print_Titles" localSheetId="33">'APP-4 5P666'!$1:$6</definedName>
    <definedName name="_xlnm.Print_Titles" localSheetId="34">'APP-4 5P670'!$1:$6</definedName>
    <definedName name="_xlnm.Print_Titles" localSheetId="35">'APP-4 5P673'!$1:$6</definedName>
    <definedName name="_xlnm.Print_Titles" localSheetId="36">'AR 1'!$1:$4</definedName>
    <definedName name="_xlnm.Print_Titles" localSheetId="37">'AR 2'!$1:$6</definedName>
    <definedName name="_xlnm.Print_Titles" localSheetId="38">'AR 3'!$1:$6</definedName>
    <definedName name="_xlnm.Print_Titles" localSheetId="39">'AR 4'!$1:$6</definedName>
    <definedName name="_xlnm.Print_Titles" localSheetId="40">'AR 5'!$1:$6</definedName>
    <definedName name="_xlnm.Print_Titles" localSheetId="48">AUR!$1:$6</definedName>
    <definedName name="_xlnm.Print_Titles" localSheetId="43">EAP!$1:$11</definedName>
    <definedName name="_xlnm.Print_Titles" localSheetId="1">'ECG-1'!$1:$6</definedName>
    <definedName name="_xlnm.Print_Titles" localSheetId="2">'ECG-2'!$1:$6</definedName>
    <definedName name="_xlnm.Print_Titles" localSheetId="3">EPC!$1:$6</definedName>
    <definedName name="_xlnm.Print_Titles" localSheetId="47">FIC!$1:$9</definedName>
    <definedName name="_xlnm.Print_Titles" localSheetId="42">IAPP!$1:$7</definedName>
    <definedName name="_xlnm.Print_Titles" localSheetId="49">PPD!$1:$7</definedName>
    <definedName name="_xlnm.Print_Titles" localSheetId="46">SAP!$1:$6</definedName>
    <definedName name="TYA" localSheetId="7">#REF!</definedName>
    <definedName name="TYA" localSheetId="9">#REF!</definedName>
    <definedName name="TYA" localSheetId="10">#REF!</definedName>
    <definedName name="TYA" localSheetId="12">#REF!</definedName>
    <definedName name="TYA" localSheetId="14">#REF!</definedName>
    <definedName name="TYA" localSheetId="19">#REF!</definedName>
    <definedName name="TYA" localSheetId="22">#REF!</definedName>
    <definedName name="TYA" localSheetId="24">#REF!</definedName>
    <definedName name="TYA" localSheetId="25">#REF!</definedName>
    <definedName name="TYA" localSheetId="27">#REF!</definedName>
    <definedName name="TYA" localSheetId="29">#REF!</definedName>
    <definedName name="TYA" localSheetId="31">#REF!</definedName>
    <definedName name="TYA" localSheetId="33">#REF!</definedName>
    <definedName name="TYA" localSheetId="35">#REF!</definedName>
    <definedName name="TYA" localSheetId="36">#REF!</definedName>
    <definedName name="TYA" localSheetId="37">#REF!</definedName>
    <definedName name="TYA" localSheetId="38">#REF!</definedName>
    <definedName name="TYA" localSheetId="39">#REF!</definedName>
    <definedName name="TYA" localSheetId="40">#REF!</definedName>
    <definedName name="TYA" localSheetId="0">#REF!</definedName>
    <definedName name="TYA" localSheetId="2">#REF!</definedName>
    <definedName name="TYA" localSheetId="50">#REF!</definedName>
    <definedName name="TYA" localSheetId="49">#REF!</definedName>
    <definedName name="TYA" localSheetId="41">#REF!</definedName>
    <definedName name="TYA">#REF!</definedName>
    <definedName name="U" localSheetId="36">[2]INICIO!$Y$4:$Z$93</definedName>
    <definedName name="U" localSheetId="37">[2]INICIO!$Y$4:$Z$93</definedName>
    <definedName name="U" localSheetId="38">[2]INICIO!$Y$4:$Z$93</definedName>
    <definedName name="U" localSheetId="39">[2]INICIO!$Y$4:$Z$93</definedName>
    <definedName name="U" localSheetId="40">[2]INICIO!$Y$4:$Z$93</definedName>
    <definedName name="U" localSheetId="42">#REF!</definedName>
    <definedName name="U" localSheetId="41">[1]INICIO!$Y$4:$Z$93</definedName>
    <definedName name="U">[3]INICIO!$Y$4:$Z$93</definedName>
    <definedName name="UEG_DENOM" localSheetId="36">[2]datos!$R$2:$R$31674</definedName>
    <definedName name="UEG_DENOM" localSheetId="37">[2]datos!$R$2:$R$31674</definedName>
    <definedName name="UEG_DENOM" localSheetId="38">[2]datos!$R$2:$R$31674</definedName>
    <definedName name="UEG_DENOM" localSheetId="39">[2]datos!$R$2:$R$31674</definedName>
    <definedName name="UEG_DENOM" localSheetId="40">[2]datos!$R$2:$R$31674</definedName>
    <definedName name="UEG_DENOM" localSheetId="42">#REF!</definedName>
    <definedName name="UEG_DENOM" localSheetId="41">[1]datos!$R$2:$R$31674</definedName>
    <definedName name="UEG_DENOM">[3]datos!$R$2:$R$31674</definedName>
    <definedName name="UR" localSheetId="36">[2]INICIO!$AJ$5:$AM$99</definedName>
    <definedName name="UR" localSheetId="37">[2]INICIO!$AJ$5:$AM$99</definedName>
    <definedName name="UR" localSheetId="38">[2]INICIO!$AJ$5:$AM$99</definedName>
    <definedName name="UR" localSheetId="39">[2]INICIO!$AJ$5:$AM$99</definedName>
    <definedName name="UR" localSheetId="40">[2]INICIO!$AJ$5:$AM$99</definedName>
    <definedName name="UR" localSheetId="42">#REF!</definedName>
    <definedName name="UR" localSheetId="41">[1]INICIO!$AJ$5:$AM$99</definedName>
    <definedName name="UR">[3]INICIO!$AJ$5:$AM$99</definedName>
  </definedNames>
  <calcPr calcId="152511"/>
</workbook>
</file>

<file path=xl/calcChain.xml><?xml version="1.0" encoding="utf-8"?>
<calcChain xmlns="http://schemas.openxmlformats.org/spreadsheetml/2006/main">
  <c r="D9" i="146" l="1"/>
  <c r="D10" i="146"/>
  <c r="D11" i="146"/>
  <c r="D12" i="146"/>
  <c r="D13" i="146"/>
  <c r="D14" i="146"/>
  <c r="D15" i="146"/>
  <c r="D16" i="146"/>
  <c r="D17" i="146"/>
  <c r="D18" i="146"/>
  <c r="D19" i="146"/>
  <c r="D20" i="146"/>
  <c r="D21" i="146"/>
  <c r="D22" i="146"/>
  <c r="D23" i="146"/>
  <c r="D24" i="146"/>
  <c r="D25" i="146"/>
  <c r="D26" i="146"/>
  <c r="D27" i="146"/>
  <c r="D28" i="146"/>
  <c r="D29" i="146"/>
  <c r="D30" i="146"/>
  <c r="D31" i="146"/>
  <c r="D32" i="146"/>
  <c r="D33" i="146"/>
  <c r="D34" i="146"/>
  <c r="D35" i="146"/>
  <c r="D36" i="146"/>
  <c r="D37" i="146"/>
  <c r="D38" i="146"/>
  <c r="D39" i="146"/>
  <c r="D40" i="146"/>
  <c r="D41" i="146"/>
  <c r="D42" i="146"/>
  <c r="D43" i="146"/>
  <c r="D44" i="146"/>
  <c r="D45" i="146"/>
  <c r="D46" i="146"/>
  <c r="D47" i="146"/>
  <c r="D48" i="146"/>
  <c r="D49" i="146"/>
  <c r="D50" i="146"/>
  <c r="D51" i="146"/>
  <c r="D52" i="146"/>
  <c r="D53" i="146"/>
  <c r="D54" i="146"/>
  <c r="D55" i="146"/>
  <c r="D56" i="146"/>
  <c r="D57" i="146"/>
  <c r="D58" i="146"/>
  <c r="D59" i="146"/>
  <c r="D60" i="146"/>
  <c r="D61" i="146"/>
  <c r="D62" i="146"/>
  <c r="D63" i="146"/>
  <c r="D64" i="146"/>
  <c r="D65" i="146"/>
  <c r="D66" i="146"/>
  <c r="D67" i="146"/>
  <c r="D68" i="146"/>
  <c r="D69" i="146"/>
  <c r="D70" i="146"/>
  <c r="D71" i="146"/>
  <c r="D72" i="146"/>
  <c r="D73" i="146"/>
  <c r="D74" i="146"/>
  <c r="D75" i="146"/>
  <c r="D76" i="146"/>
  <c r="D77" i="146"/>
  <c r="D78" i="146"/>
  <c r="D79" i="146"/>
  <c r="D80" i="146"/>
  <c r="D81" i="146"/>
  <c r="D82" i="146"/>
  <c r="D83" i="146"/>
  <c r="D84" i="146"/>
  <c r="D85" i="146"/>
  <c r="D86" i="146"/>
  <c r="D87" i="146"/>
  <c r="D88" i="146"/>
  <c r="D89" i="146"/>
  <c r="D90" i="146"/>
  <c r="D91" i="146"/>
  <c r="D92" i="146"/>
  <c r="D93" i="146"/>
  <c r="D94" i="146"/>
  <c r="D95" i="146"/>
  <c r="D96" i="146"/>
  <c r="D97" i="146"/>
  <c r="D98" i="146"/>
  <c r="D99" i="146"/>
  <c r="D100" i="146"/>
  <c r="D101" i="146"/>
  <c r="D102" i="146"/>
  <c r="D103" i="146"/>
  <c r="D104" i="146"/>
  <c r="D105" i="146"/>
  <c r="D106" i="146"/>
  <c r="D107" i="146"/>
  <c r="D108" i="146"/>
  <c r="D109" i="146"/>
  <c r="D110" i="146"/>
  <c r="D111" i="146"/>
  <c r="D112" i="146"/>
  <c r="D113" i="146"/>
  <c r="D114" i="146"/>
  <c r="D115" i="146"/>
  <c r="D116" i="146"/>
  <c r="D117" i="146"/>
  <c r="D118" i="146"/>
  <c r="D119" i="146"/>
  <c r="D124" i="146"/>
  <c r="E124" i="146"/>
  <c r="F124" i="146"/>
  <c r="G124" i="146"/>
  <c r="D200" i="145"/>
  <c r="C181" i="145"/>
  <c r="F7" i="144"/>
  <c r="D7" i="144"/>
  <c r="C30" i="143"/>
  <c r="C29" i="143"/>
  <c r="C28" i="143"/>
  <c r="C27" i="143"/>
  <c r="C26" i="143"/>
  <c r="C25" i="143"/>
  <c r="C24" i="143"/>
  <c r="C23" i="143"/>
  <c r="C22" i="143"/>
  <c r="C21" i="143"/>
  <c r="C20" i="143"/>
  <c r="C19" i="143"/>
  <c r="C18" i="143"/>
  <c r="C17" i="143"/>
  <c r="C16" i="143"/>
  <c r="C15" i="143"/>
  <c r="C14" i="143"/>
  <c r="C13" i="143"/>
  <c r="C12" i="143"/>
  <c r="C11" i="143"/>
  <c r="C10" i="143"/>
  <c r="C9" i="143"/>
  <c r="J80" i="102" l="1"/>
  <c r="J83" i="8" l="1"/>
  <c r="P49" i="8"/>
  <c r="Q49" i="8" s="1"/>
  <c r="C30" i="5" l="1"/>
  <c r="F18" i="125" l="1"/>
  <c r="G18" i="5" l="1"/>
  <c r="F18" i="5"/>
  <c r="F9" i="5"/>
  <c r="G11" i="5" l="1"/>
  <c r="H36" i="141" l="1"/>
  <c r="G36" i="141"/>
  <c r="F36" i="141"/>
  <c r="I36" i="141" s="1"/>
  <c r="D36" i="141"/>
  <c r="E36" i="141" s="1"/>
  <c r="I34" i="141"/>
  <c r="E34" i="141"/>
  <c r="I33" i="141"/>
  <c r="E33" i="141"/>
  <c r="I32" i="141"/>
  <c r="E32" i="141"/>
  <c r="I31" i="141"/>
  <c r="H31" i="141"/>
  <c r="G31" i="141"/>
  <c r="F31" i="141"/>
  <c r="E31" i="141"/>
  <c r="D31" i="141"/>
  <c r="I30" i="141"/>
  <c r="E30" i="141"/>
  <c r="I29" i="141"/>
  <c r="E29" i="141"/>
  <c r="I28" i="141"/>
  <c r="E28" i="141"/>
  <c r="I27" i="141"/>
  <c r="H27" i="141"/>
  <c r="G27" i="141"/>
  <c r="F27" i="141"/>
  <c r="E27" i="141"/>
  <c r="D27" i="141"/>
  <c r="I26" i="141"/>
  <c r="E26" i="141"/>
  <c r="I25" i="141"/>
  <c r="I24" i="141"/>
  <c r="H24" i="141"/>
  <c r="G24" i="141"/>
  <c r="F24" i="141"/>
  <c r="D24" i="141"/>
  <c r="I22" i="141"/>
  <c r="E22" i="141"/>
  <c r="I21" i="141"/>
  <c r="E21" i="141"/>
  <c r="I20" i="141"/>
  <c r="E20" i="141"/>
  <c r="I19" i="141"/>
  <c r="H19" i="141"/>
  <c r="G19" i="141"/>
  <c r="F19" i="141"/>
  <c r="E19" i="141"/>
  <c r="D19" i="141"/>
  <c r="I18" i="141"/>
  <c r="E18" i="141"/>
  <c r="I17" i="141"/>
  <c r="E17" i="141"/>
  <c r="I16" i="141"/>
  <c r="E16" i="141"/>
  <c r="I15" i="141"/>
  <c r="H15" i="141"/>
  <c r="G15" i="141"/>
  <c r="F15" i="141"/>
  <c r="E15" i="141"/>
  <c r="D15" i="141"/>
  <c r="I14" i="141"/>
  <c r="E14" i="141"/>
  <c r="I13" i="141"/>
  <c r="F13" i="141"/>
  <c r="E13" i="141"/>
  <c r="D13" i="141"/>
  <c r="I12" i="141"/>
  <c r="H12" i="141"/>
  <c r="G12" i="141"/>
  <c r="F12" i="141"/>
  <c r="E12" i="141"/>
  <c r="D12" i="141"/>
  <c r="C23" i="139"/>
  <c r="B23" i="139"/>
  <c r="U16" i="108"/>
  <c r="L16" i="108"/>
  <c r="L13" i="108"/>
  <c r="J76" i="8"/>
  <c r="K18" i="105"/>
  <c r="R18" i="103" l="1"/>
  <c r="R65" i="102"/>
  <c r="S29" i="102"/>
  <c r="R23" i="102"/>
  <c r="R20" i="102"/>
  <c r="T13" i="104"/>
  <c r="U13" i="104"/>
  <c r="I70" i="102"/>
  <c r="I68" i="102"/>
  <c r="I65" i="102"/>
  <c r="I64" i="102"/>
  <c r="J62" i="102"/>
  <c r="H62" i="102"/>
  <c r="I62" i="102" s="1"/>
  <c r="I13" i="108"/>
  <c r="I60" i="102"/>
  <c r="J13" i="103"/>
  <c r="L44" i="102"/>
  <c r="K44" i="102"/>
  <c r="I39" i="102"/>
  <c r="J30" i="102"/>
  <c r="P85" i="8" l="1"/>
  <c r="K85" i="8"/>
  <c r="Q85" i="8" l="1"/>
  <c r="J75" i="8" l="1"/>
  <c r="J70" i="8" l="1"/>
  <c r="J64" i="8"/>
  <c r="G9" i="5"/>
  <c r="G28" i="5"/>
  <c r="N38" i="121" l="1"/>
  <c r="M38" i="121"/>
  <c r="J27" i="8" l="1"/>
  <c r="U13" i="80" l="1"/>
  <c r="T13" i="80"/>
  <c r="S13" i="80"/>
  <c r="J37" i="8" l="1"/>
  <c r="J35" i="8"/>
  <c r="J79" i="8"/>
  <c r="J73" i="8"/>
  <c r="K66" i="8" l="1"/>
  <c r="P90" i="8" l="1"/>
  <c r="Q11" i="130" l="1"/>
  <c r="Q9" i="130" s="1"/>
  <c r="M11" i="130"/>
  <c r="M9" i="130" s="1"/>
  <c r="M18" i="130" s="1"/>
  <c r="N12" i="130"/>
  <c r="N11" i="130" s="1"/>
  <c r="N9" i="130" s="1"/>
  <c r="P12" i="130"/>
  <c r="P11" i="130" s="1"/>
  <c r="P9" i="130" s="1"/>
  <c r="Q12" i="130"/>
  <c r="M12" i="130"/>
  <c r="U14" i="130"/>
  <c r="T14" i="130"/>
  <c r="S14" i="130"/>
  <c r="R14" i="130"/>
  <c r="L14" i="130"/>
  <c r="K14" i="130"/>
  <c r="U13" i="130"/>
  <c r="T13" i="130"/>
  <c r="S13" i="130"/>
  <c r="R13" i="130"/>
  <c r="L13" i="130"/>
  <c r="K13" i="130"/>
  <c r="Q18" i="130" l="1"/>
  <c r="N18" i="130"/>
  <c r="P18" i="130"/>
  <c r="O38" i="121" l="1"/>
  <c r="U13" i="127"/>
  <c r="T13" i="127"/>
  <c r="S13" i="127"/>
  <c r="R13" i="127"/>
  <c r="L13" i="127"/>
  <c r="K13" i="127"/>
  <c r="Q12" i="127"/>
  <c r="Q11" i="127" s="1"/>
  <c r="Q9" i="127" s="1"/>
  <c r="Q16" i="127" s="1"/>
  <c r="P12" i="127"/>
  <c r="P11" i="127" s="1"/>
  <c r="P9" i="127" s="1"/>
  <c r="P16" i="127" s="1"/>
  <c r="O12" i="127"/>
  <c r="O11" i="127" s="1"/>
  <c r="O9" i="127" s="1"/>
  <c r="O16" i="127" s="1"/>
  <c r="N12" i="127"/>
  <c r="N11" i="127" s="1"/>
  <c r="N9" i="127" s="1"/>
  <c r="N16" i="127" s="1"/>
  <c r="M12" i="127"/>
  <c r="M11" i="127" s="1"/>
  <c r="M9" i="127" s="1"/>
  <c r="M16" i="127" s="1"/>
  <c r="U13" i="126"/>
  <c r="T13" i="126"/>
  <c r="S13" i="126"/>
  <c r="R13" i="126"/>
  <c r="L13" i="126"/>
  <c r="K13" i="126"/>
  <c r="Q12" i="126"/>
  <c r="Q11" i="126" s="1"/>
  <c r="Q9" i="126" s="1"/>
  <c r="Q16" i="126" s="1"/>
  <c r="P12" i="126"/>
  <c r="P11" i="126" s="1"/>
  <c r="P9" i="126" s="1"/>
  <c r="P16" i="126" s="1"/>
  <c r="O12" i="126"/>
  <c r="N12" i="126"/>
  <c r="M12" i="126"/>
  <c r="M11" i="126" s="1"/>
  <c r="M9" i="126" s="1"/>
  <c r="M16" i="126" s="1"/>
  <c r="O11" i="126"/>
  <c r="O9" i="126" s="1"/>
  <c r="O16" i="126" s="1"/>
  <c r="N11" i="126"/>
  <c r="N9" i="126" s="1"/>
  <c r="N16" i="126" s="1"/>
  <c r="P12" i="100" l="1"/>
  <c r="P11" i="100" s="1"/>
  <c r="P10" i="100" s="1"/>
  <c r="P9" i="100" s="1"/>
  <c r="P21" i="100" s="1"/>
  <c r="Q12" i="100"/>
  <c r="Q11" i="100" s="1"/>
  <c r="Q10" i="100" s="1"/>
  <c r="Q9" i="100" s="1"/>
  <c r="Q21" i="100" s="1"/>
  <c r="N11" i="100"/>
  <c r="N10" i="100" s="1"/>
  <c r="N9" i="100" s="1"/>
  <c r="N21" i="100" s="1"/>
  <c r="N12" i="100"/>
  <c r="S18" i="100"/>
  <c r="U13" i="100"/>
  <c r="T13" i="100"/>
  <c r="S13" i="100"/>
  <c r="R13" i="100"/>
  <c r="R18" i="100"/>
  <c r="T18" i="100"/>
  <c r="U18" i="100"/>
  <c r="L13" i="100"/>
  <c r="K13" i="100"/>
  <c r="M17" i="100"/>
  <c r="M16" i="100" s="1"/>
  <c r="M14" i="100" s="1"/>
  <c r="N17" i="100"/>
  <c r="N16" i="100" s="1"/>
  <c r="N14" i="100" s="1"/>
  <c r="P17" i="100"/>
  <c r="P16" i="100" s="1"/>
  <c r="P14" i="100" s="1"/>
  <c r="Q17" i="100"/>
  <c r="Q16" i="100" s="1"/>
  <c r="Q14" i="100" s="1"/>
  <c r="K18" i="100"/>
  <c r="L18" i="100"/>
  <c r="M84" i="8" l="1"/>
  <c r="N84" i="8"/>
  <c r="O84" i="8"/>
  <c r="L84" i="8"/>
  <c r="M69" i="8"/>
  <c r="N69" i="8"/>
  <c r="O69" i="8"/>
  <c r="M82" i="8"/>
  <c r="N82" i="8"/>
  <c r="O82" i="8"/>
  <c r="L82" i="8"/>
  <c r="G16" i="125" l="1"/>
  <c r="G17" i="125"/>
  <c r="G18" i="125"/>
  <c r="G15" i="125"/>
  <c r="F15" i="125"/>
  <c r="C14" i="125"/>
  <c r="D14" i="125"/>
  <c r="D19" i="125" s="1"/>
  <c r="E14" i="125"/>
  <c r="E19" i="125" s="1"/>
  <c r="D8" i="125"/>
  <c r="E8" i="125"/>
  <c r="G14" i="125" l="1"/>
  <c r="G11" i="125"/>
  <c r="F11" i="125"/>
  <c r="C17" i="5" l="1"/>
  <c r="D17" i="5"/>
  <c r="E17" i="5"/>
  <c r="B17" i="5"/>
  <c r="G24" i="5"/>
  <c r="F24" i="5"/>
  <c r="G20" i="5"/>
  <c r="G22" i="5"/>
  <c r="G26" i="5"/>
  <c r="F20" i="5"/>
  <c r="F22" i="5"/>
  <c r="F26" i="5"/>
  <c r="F28" i="5"/>
  <c r="F17" i="5" l="1"/>
  <c r="G17" i="5"/>
  <c r="U13" i="109" l="1"/>
  <c r="T13" i="109"/>
  <c r="S13" i="109"/>
  <c r="R13" i="109"/>
  <c r="L13" i="109"/>
  <c r="K13" i="109"/>
  <c r="Q12" i="109"/>
  <c r="Q11" i="109" s="1"/>
  <c r="Q9" i="109" s="1"/>
  <c r="Q16" i="109" s="1"/>
  <c r="P12" i="109"/>
  <c r="P11" i="109" s="1"/>
  <c r="P9" i="109" s="1"/>
  <c r="P16" i="109" s="1"/>
  <c r="O12" i="109"/>
  <c r="O11" i="109" s="1"/>
  <c r="O9" i="109" s="1"/>
  <c r="O16" i="109" s="1"/>
  <c r="N12" i="109"/>
  <c r="N11" i="109" s="1"/>
  <c r="N9" i="109" s="1"/>
  <c r="N16" i="109" s="1"/>
  <c r="M12" i="109"/>
  <c r="M11" i="109" s="1"/>
  <c r="M9" i="109" s="1"/>
  <c r="M16" i="109" s="1"/>
  <c r="T16" i="108"/>
  <c r="S16" i="108"/>
  <c r="R16" i="108"/>
  <c r="K16" i="108"/>
  <c r="Q15" i="108"/>
  <c r="Q14" i="108" s="1"/>
  <c r="P15" i="108"/>
  <c r="N15" i="108"/>
  <c r="N14" i="108" s="1"/>
  <c r="M15" i="108"/>
  <c r="M14" i="108" s="1"/>
  <c r="P14" i="108"/>
  <c r="U13" i="108"/>
  <c r="T13" i="108"/>
  <c r="S13" i="108"/>
  <c r="R13" i="108"/>
  <c r="K13" i="108"/>
  <c r="Q12" i="108"/>
  <c r="P12" i="108"/>
  <c r="P11" i="108" s="1"/>
  <c r="N12" i="108"/>
  <c r="M12" i="108"/>
  <c r="M11" i="108" s="1"/>
  <c r="Q11" i="108"/>
  <c r="Q10" i="108" s="1"/>
  <c r="Q9" i="108" s="1"/>
  <c r="Q18" i="108" s="1"/>
  <c r="N11" i="108"/>
  <c r="U13" i="107"/>
  <c r="T13" i="107"/>
  <c r="S13" i="107"/>
  <c r="R13" i="107"/>
  <c r="L13" i="107"/>
  <c r="K13" i="107"/>
  <c r="Q12" i="107"/>
  <c r="Q11" i="107" s="1"/>
  <c r="Q9" i="107" s="1"/>
  <c r="Q16" i="107" s="1"/>
  <c r="P12" i="107"/>
  <c r="P11" i="107" s="1"/>
  <c r="P9" i="107" s="1"/>
  <c r="P16" i="107" s="1"/>
  <c r="O12" i="107"/>
  <c r="N12" i="107"/>
  <c r="N11" i="107" s="1"/>
  <c r="N9" i="107" s="1"/>
  <c r="N16" i="107" s="1"/>
  <c r="M12" i="107"/>
  <c r="M11" i="107" s="1"/>
  <c r="M9" i="107" s="1"/>
  <c r="M16" i="107" s="1"/>
  <c r="O11" i="107"/>
  <c r="O9" i="107" s="1"/>
  <c r="O16" i="107" s="1"/>
  <c r="U13" i="106"/>
  <c r="T13" i="106"/>
  <c r="S13" i="106"/>
  <c r="R13" i="106"/>
  <c r="L13" i="106"/>
  <c r="K13" i="106"/>
  <c r="Q12" i="106"/>
  <c r="Q11" i="106" s="1"/>
  <c r="Q9" i="106" s="1"/>
  <c r="Q16" i="106" s="1"/>
  <c r="P12" i="106"/>
  <c r="P11" i="106" s="1"/>
  <c r="P9" i="106" s="1"/>
  <c r="P16" i="106" s="1"/>
  <c r="O12" i="106"/>
  <c r="N12" i="106"/>
  <c r="N11" i="106" s="1"/>
  <c r="N9" i="106" s="1"/>
  <c r="N16" i="106" s="1"/>
  <c r="M12" i="106"/>
  <c r="M11" i="106" s="1"/>
  <c r="M9" i="106" s="1"/>
  <c r="M16" i="106" s="1"/>
  <c r="O11" i="106"/>
  <c r="O9" i="106" s="1"/>
  <c r="O16" i="106" s="1"/>
  <c r="U18" i="105"/>
  <c r="T18" i="105"/>
  <c r="S18" i="105"/>
  <c r="R18" i="105"/>
  <c r="L18" i="105"/>
  <c r="Q17" i="105"/>
  <c r="Q16" i="105" s="1"/>
  <c r="Q15" i="105" s="1"/>
  <c r="Q14" i="105" s="1"/>
  <c r="P17" i="105"/>
  <c r="P16" i="105" s="1"/>
  <c r="P15" i="105" s="1"/>
  <c r="P14" i="105" s="1"/>
  <c r="N17" i="105"/>
  <c r="N16" i="105" s="1"/>
  <c r="N15" i="105" s="1"/>
  <c r="N14" i="105" s="1"/>
  <c r="M17" i="105"/>
  <c r="M16" i="105" s="1"/>
  <c r="M15" i="105" s="1"/>
  <c r="M14" i="105" s="1"/>
  <c r="U13" i="105"/>
  <c r="T13" i="105"/>
  <c r="S13" i="105"/>
  <c r="R13" i="105"/>
  <c r="L13" i="105"/>
  <c r="K13" i="105"/>
  <c r="Q12" i="105"/>
  <c r="Q11" i="105" s="1"/>
  <c r="Q10" i="105" s="1"/>
  <c r="Q9" i="105" s="1"/>
  <c r="P12" i="105"/>
  <c r="P11" i="105" s="1"/>
  <c r="P10" i="105" s="1"/>
  <c r="P9" i="105" s="1"/>
  <c r="P20" i="105" s="1"/>
  <c r="N12" i="105"/>
  <c r="N11" i="105" s="1"/>
  <c r="N10" i="105" s="1"/>
  <c r="N9" i="105" s="1"/>
  <c r="N20" i="105" s="1"/>
  <c r="M12" i="105"/>
  <c r="M11" i="105" s="1"/>
  <c r="M10" i="105" s="1"/>
  <c r="M9" i="105" s="1"/>
  <c r="M20" i="105" s="1"/>
  <c r="S13" i="104"/>
  <c r="R13" i="104"/>
  <c r="L13" i="104"/>
  <c r="K13" i="104"/>
  <c r="Q12" i="104"/>
  <c r="Q11" i="104" s="1"/>
  <c r="Q10" i="104" s="1"/>
  <c r="Q9" i="104" s="1"/>
  <c r="Q15" i="104" s="1"/>
  <c r="P12" i="104"/>
  <c r="P11" i="104" s="1"/>
  <c r="P10" i="104" s="1"/>
  <c r="P9" i="104" s="1"/>
  <c r="P15" i="104" s="1"/>
  <c r="N12" i="104"/>
  <c r="N11" i="104" s="1"/>
  <c r="N10" i="104" s="1"/>
  <c r="N9" i="104" s="1"/>
  <c r="N15" i="104" s="1"/>
  <c r="M12" i="104"/>
  <c r="M11" i="104" s="1"/>
  <c r="M10" i="104" s="1"/>
  <c r="M9" i="104" s="1"/>
  <c r="M15" i="104" s="1"/>
  <c r="U21" i="103"/>
  <c r="T21" i="103"/>
  <c r="S21" i="103"/>
  <c r="R21" i="103"/>
  <c r="L21" i="103"/>
  <c r="K21" i="103"/>
  <c r="Q20" i="103"/>
  <c r="Q19" i="103" s="1"/>
  <c r="P20" i="103"/>
  <c r="N20" i="103"/>
  <c r="N19" i="103" s="1"/>
  <c r="M20" i="103"/>
  <c r="P19" i="103"/>
  <c r="M19" i="103"/>
  <c r="U18" i="103"/>
  <c r="T18" i="103"/>
  <c r="S18" i="103"/>
  <c r="L18" i="103"/>
  <c r="K18" i="103"/>
  <c r="Q17" i="103"/>
  <c r="Q16" i="103" s="1"/>
  <c r="Q15" i="103" s="1"/>
  <c r="P17" i="103"/>
  <c r="N17" i="103"/>
  <c r="N16" i="103" s="1"/>
  <c r="N15" i="103" s="1"/>
  <c r="M17" i="103"/>
  <c r="P16" i="103"/>
  <c r="P15" i="103" s="1"/>
  <c r="P14" i="103" s="1"/>
  <c r="M16" i="103"/>
  <c r="M15" i="103" s="1"/>
  <c r="U13" i="103"/>
  <c r="T13" i="103"/>
  <c r="S13" i="103"/>
  <c r="R13" i="103"/>
  <c r="L13" i="103"/>
  <c r="K13" i="103"/>
  <c r="Q12" i="103"/>
  <c r="Q11" i="103" s="1"/>
  <c r="Q10" i="103" s="1"/>
  <c r="Q9" i="103" s="1"/>
  <c r="P12" i="103"/>
  <c r="P11" i="103" s="1"/>
  <c r="P10" i="103" s="1"/>
  <c r="P9" i="103" s="1"/>
  <c r="N12" i="103"/>
  <c r="N11" i="103" s="1"/>
  <c r="N10" i="103" s="1"/>
  <c r="N9" i="103" s="1"/>
  <c r="M12" i="103"/>
  <c r="M11" i="103" s="1"/>
  <c r="M10" i="103" s="1"/>
  <c r="M9" i="103" s="1"/>
  <c r="U88" i="102"/>
  <c r="T88" i="102"/>
  <c r="S88" i="102"/>
  <c r="R88" i="102"/>
  <c r="L88" i="102"/>
  <c r="K88" i="102"/>
  <c r="Q87" i="102"/>
  <c r="Q86" i="102" s="1"/>
  <c r="P87" i="102"/>
  <c r="P86" i="102" s="1"/>
  <c r="O87" i="102"/>
  <c r="O86" i="102" s="1"/>
  <c r="N87" i="102"/>
  <c r="N86" i="102" s="1"/>
  <c r="M87" i="102"/>
  <c r="M86" i="102" s="1"/>
  <c r="U85" i="102"/>
  <c r="T85" i="102"/>
  <c r="S85" i="102"/>
  <c r="R85" i="102"/>
  <c r="L85" i="102"/>
  <c r="K85" i="102"/>
  <c r="Q84" i="102"/>
  <c r="Q83" i="102" s="1"/>
  <c r="Q82" i="102" s="1"/>
  <c r="P84" i="102"/>
  <c r="P83" i="102" s="1"/>
  <c r="P82" i="102" s="1"/>
  <c r="O84" i="102"/>
  <c r="O83" i="102" s="1"/>
  <c r="O82" i="102" s="1"/>
  <c r="N84" i="102"/>
  <c r="N83" i="102" s="1"/>
  <c r="N82" i="102" s="1"/>
  <c r="N81" i="102" s="1"/>
  <c r="M84" i="102"/>
  <c r="M83" i="102" s="1"/>
  <c r="M82" i="102" s="1"/>
  <c r="U80" i="102"/>
  <c r="T80" i="102"/>
  <c r="S80" i="102"/>
  <c r="R80" i="102"/>
  <c r="L80" i="102"/>
  <c r="K80" i="102"/>
  <c r="Q79" i="102"/>
  <c r="P79" i="102"/>
  <c r="O79" i="102"/>
  <c r="N79" i="102"/>
  <c r="M79" i="102"/>
  <c r="U78" i="102"/>
  <c r="T78" i="102"/>
  <c r="S78" i="102"/>
  <c r="R78" i="102"/>
  <c r="K78" i="102"/>
  <c r="L78" i="102"/>
  <c r="Q77" i="102"/>
  <c r="P77" i="102"/>
  <c r="O77" i="102"/>
  <c r="N77" i="102"/>
  <c r="M77" i="102"/>
  <c r="U76" i="102"/>
  <c r="T76" i="102"/>
  <c r="S76" i="102"/>
  <c r="R76" i="102"/>
  <c r="L76" i="102"/>
  <c r="Q75" i="102"/>
  <c r="P75" i="102"/>
  <c r="O75" i="102"/>
  <c r="N75" i="102"/>
  <c r="M75" i="102"/>
  <c r="U74" i="102"/>
  <c r="T74" i="102"/>
  <c r="S74" i="102"/>
  <c r="R74" i="102"/>
  <c r="L74" i="102"/>
  <c r="K74" i="102"/>
  <c r="U73" i="102"/>
  <c r="T73" i="102"/>
  <c r="S73" i="102"/>
  <c r="R73" i="102"/>
  <c r="L73" i="102"/>
  <c r="K73" i="102"/>
  <c r="U72" i="102"/>
  <c r="T72" i="102"/>
  <c r="S72" i="102"/>
  <c r="R72" i="102"/>
  <c r="L72" i="102"/>
  <c r="K72" i="102"/>
  <c r="U71" i="102"/>
  <c r="T71" i="102"/>
  <c r="S71" i="102"/>
  <c r="R71" i="102"/>
  <c r="L71" i="102"/>
  <c r="K71" i="102"/>
  <c r="U70" i="102"/>
  <c r="T70" i="102"/>
  <c r="S70" i="102"/>
  <c r="R70" i="102"/>
  <c r="L70" i="102"/>
  <c r="K70" i="102"/>
  <c r="U69" i="102"/>
  <c r="T69" i="102"/>
  <c r="S69" i="102"/>
  <c r="R69" i="102"/>
  <c r="L69" i="102"/>
  <c r="K69" i="102"/>
  <c r="U68" i="102"/>
  <c r="T68" i="102"/>
  <c r="S68" i="102"/>
  <c r="R68" i="102"/>
  <c r="L68" i="102"/>
  <c r="K68" i="102"/>
  <c r="Q67" i="102"/>
  <c r="Q66" i="102" s="1"/>
  <c r="P67" i="102"/>
  <c r="O67" i="102"/>
  <c r="N67" i="102"/>
  <c r="M67" i="102"/>
  <c r="U65" i="102"/>
  <c r="T65" i="102"/>
  <c r="S65" i="102"/>
  <c r="L65" i="102"/>
  <c r="K65" i="102"/>
  <c r="U64" i="102"/>
  <c r="T64" i="102"/>
  <c r="S64" i="102"/>
  <c r="R64" i="102"/>
  <c r="L64" i="102"/>
  <c r="K64" i="102"/>
  <c r="Q63" i="102"/>
  <c r="P63" i="102"/>
  <c r="O63" i="102"/>
  <c r="N63" i="102"/>
  <c r="M63" i="102"/>
  <c r="U62" i="102"/>
  <c r="T62" i="102"/>
  <c r="S62" i="102"/>
  <c r="R62" i="102"/>
  <c r="L62" i="102"/>
  <c r="K62" i="102"/>
  <c r="Q61" i="102"/>
  <c r="P61" i="102"/>
  <c r="O61" i="102"/>
  <c r="N61" i="102"/>
  <c r="M61" i="102"/>
  <c r="U60" i="102"/>
  <c r="T60" i="102"/>
  <c r="S60" i="102"/>
  <c r="R60" i="102"/>
  <c r="L60" i="102"/>
  <c r="K60" i="102"/>
  <c r="Q59" i="102"/>
  <c r="P59" i="102"/>
  <c r="O59" i="102"/>
  <c r="N59" i="102"/>
  <c r="M59" i="102"/>
  <c r="U55" i="102"/>
  <c r="T55" i="102"/>
  <c r="S55" i="102"/>
  <c r="R55" i="102"/>
  <c r="L55" i="102"/>
  <c r="K55" i="102"/>
  <c r="Q54" i="102"/>
  <c r="P54" i="102"/>
  <c r="P53" i="102" s="1"/>
  <c r="O54" i="102"/>
  <c r="O53" i="102" s="1"/>
  <c r="N54" i="102"/>
  <c r="M54" i="102"/>
  <c r="Q53" i="102"/>
  <c r="N53" i="102"/>
  <c r="M53" i="102"/>
  <c r="U52" i="102"/>
  <c r="T52" i="102"/>
  <c r="S52" i="102"/>
  <c r="R52" i="102"/>
  <c r="L52" i="102"/>
  <c r="K52" i="102"/>
  <c r="Q51" i="102"/>
  <c r="Q50" i="102" s="1"/>
  <c r="P51" i="102"/>
  <c r="P50" i="102" s="1"/>
  <c r="O51" i="102"/>
  <c r="O50" i="102" s="1"/>
  <c r="O49" i="102" s="1"/>
  <c r="O48" i="102" s="1"/>
  <c r="N51" i="102"/>
  <c r="N50" i="102" s="1"/>
  <c r="M51" i="102"/>
  <c r="M50" i="102" s="1"/>
  <c r="U47" i="102"/>
  <c r="T47" i="102"/>
  <c r="S47" i="102"/>
  <c r="R47" i="102"/>
  <c r="L47" i="102"/>
  <c r="K47" i="102"/>
  <c r="Q46" i="102"/>
  <c r="P46" i="102"/>
  <c r="O46" i="102"/>
  <c r="N46" i="102"/>
  <c r="M46" i="102"/>
  <c r="U45" i="102"/>
  <c r="T45" i="102"/>
  <c r="S45" i="102"/>
  <c r="R45" i="102"/>
  <c r="L45" i="102"/>
  <c r="K45" i="102"/>
  <c r="U44" i="102"/>
  <c r="T44" i="102"/>
  <c r="S44" i="102"/>
  <c r="R44" i="102"/>
  <c r="Q43" i="102"/>
  <c r="P43" i="102"/>
  <c r="O43" i="102"/>
  <c r="N43" i="102"/>
  <c r="N42" i="102" s="1"/>
  <c r="N41" i="102" s="1"/>
  <c r="N40" i="102" s="1"/>
  <c r="M43" i="102"/>
  <c r="U39" i="102"/>
  <c r="T39" i="102"/>
  <c r="S39" i="102"/>
  <c r="R39" i="102"/>
  <c r="L39" i="102"/>
  <c r="K39" i="102"/>
  <c r="Q38" i="102"/>
  <c r="Q37" i="102" s="1"/>
  <c r="Q36" i="102" s="1"/>
  <c r="P38" i="102"/>
  <c r="P37" i="102" s="1"/>
  <c r="P36" i="102" s="1"/>
  <c r="O38" i="102"/>
  <c r="O37" i="102" s="1"/>
  <c r="O36" i="102" s="1"/>
  <c r="N38" i="102"/>
  <c r="N37" i="102" s="1"/>
  <c r="N36" i="102" s="1"/>
  <c r="M38" i="102"/>
  <c r="M37" i="102" s="1"/>
  <c r="M36" i="102" s="1"/>
  <c r="U35" i="102"/>
  <c r="T35" i="102"/>
  <c r="S35" i="102"/>
  <c r="R35" i="102"/>
  <c r="L35" i="102"/>
  <c r="K35" i="102"/>
  <c r="U34" i="102"/>
  <c r="T34" i="102"/>
  <c r="S34" i="102"/>
  <c r="R34" i="102"/>
  <c r="L34" i="102"/>
  <c r="K34" i="102"/>
  <c r="U33" i="102"/>
  <c r="T33" i="102"/>
  <c r="L33" i="102"/>
  <c r="K33" i="102"/>
  <c r="Q32" i="102"/>
  <c r="Q31" i="102" s="1"/>
  <c r="P32" i="102"/>
  <c r="P31" i="102" s="1"/>
  <c r="N32" i="102"/>
  <c r="N31" i="102" s="1"/>
  <c r="M32" i="102"/>
  <c r="M31" i="102" s="1"/>
  <c r="U30" i="102"/>
  <c r="T30" i="102"/>
  <c r="S30" i="102"/>
  <c r="R30" i="102"/>
  <c r="L30" i="102"/>
  <c r="K30" i="102"/>
  <c r="U29" i="102"/>
  <c r="T29" i="102"/>
  <c r="R29" i="102"/>
  <c r="L29" i="102"/>
  <c r="K29" i="102"/>
  <c r="Q28" i="102"/>
  <c r="Q27" i="102" s="1"/>
  <c r="P28" i="102"/>
  <c r="P27" i="102" s="1"/>
  <c r="O28" i="102"/>
  <c r="N28" i="102"/>
  <c r="N27" i="102" s="1"/>
  <c r="M28" i="102"/>
  <c r="M27" i="102" s="1"/>
  <c r="O27" i="102"/>
  <c r="U26" i="102"/>
  <c r="T26" i="102"/>
  <c r="S26" i="102"/>
  <c r="R26" i="102"/>
  <c r="L26" i="102"/>
  <c r="K26" i="102"/>
  <c r="Q25" i="102"/>
  <c r="P25" i="102"/>
  <c r="O25" i="102"/>
  <c r="N25" i="102"/>
  <c r="M25" i="102"/>
  <c r="U24" i="102"/>
  <c r="T24" i="102"/>
  <c r="S24" i="102"/>
  <c r="R24" i="102"/>
  <c r="L24" i="102"/>
  <c r="K24" i="102"/>
  <c r="U23" i="102"/>
  <c r="T23" i="102"/>
  <c r="S23" i="102"/>
  <c r="L23" i="102"/>
  <c r="K23" i="102"/>
  <c r="Q22" i="102"/>
  <c r="P22" i="102"/>
  <c r="O22" i="102"/>
  <c r="N22" i="102"/>
  <c r="M22" i="102"/>
  <c r="U20" i="102"/>
  <c r="T20" i="102"/>
  <c r="S20" i="102"/>
  <c r="L20" i="102"/>
  <c r="K20" i="102"/>
  <c r="Q19" i="102"/>
  <c r="Q18" i="102" s="1"/>
  <c r="P19" i="102"/>
  <c r="P18" i="102" s="1"/>
  <c r="O19" i="102"/>
  <c r="O18" i="102" s="1"/>
  <c r="N19" i="102"/>
  <c r="N18" i="102" s="1"/>
  <c r="M19" i="102"/>
  <c r="M18" i="102"/>
  <c r="U17" i="102"/>
  <c r="T17" i="102"/>
  <c r="S17" i="102"/>
  <c r="R17" i="102"/>
  <c r="L17" i="102"/>
  <c r="K17" i="102"/>
  <c r="Q16" i="102"/>
  <c r="Q15" i="102" s="1"/>
  <c r="P16" i="102"/>
  <c r="P15" i="102" s="1"/>
  <c r="O16" i="102"/>
  <c r="O15" i="102" s="1"/>
  <c r="N16" i="102"/>
  <c r="M16" i="102"/>
  <c r="M15" i="102" s="1"/>
  <c r="N15" i="102"/>
  <c r="U13" i="102"/>
  <c r="T13" i="102"/>
  <c r="S13" i="102"/>
  <c r="R13" i="102"/>
  <c r="L13" i="102"/>
  <c r="K13" i="102"/>
  <c r="Q12" i="102"/>
  <c r="P12" i="102"/>
  <c r="P11" i="102" s="1"/>
  <c r="P10" i="102" s="1"/>
  <c r="O12" i="102"/>
  <c r="O11" i="102" s="1"/>
  <c r="O10" i="102" s="1"/>
  <c r="N12" i="102"/>
  <c r="M12" i="102"/>
  <c r="M11" i="102" s="1"/>
  <c r="M10" i="102" s="1"/>
  <c r="Q11" i="102"/>
  <c r="Q10" i="102" s="1"/>
  <c r="N11" i="102"/>
  <c r="N10" i="102" s="1"/>
  <c r="U15" i="101"/>
  <c r="T15" i="101"/>
  <c r="S15" i="101"/>
  <c r="R15" i="101"/>
  <c r="L15" i="101"/>
  <c r="K15" i="101"/>
  <c r="Q14" i="101"/>
  <c r="P14" i="101"/>
  <c r="O14" i="101"/>
  <c r="N14" i="101"/>
  <c r="M14" i="101"/>
  <c r="U13" i="101"/>
  <c r="T13" i="101"/>
  <c r="S13" i="101"/>
  <c r="R13" i="101"/>
  <c r="L13" i="101"/>
  <c r="K13" i="101"/>
  <c r="Q12" i="101"/>
  <c r="Q11" i="101" s="1"/>
  <c r="P12" i="101"/>
  <c r="P11" i="101" s="1"/>
  <c r="O12" i="101"/>
  <c r="O11" i="101" s="1"/>
  <c r="N12" i="101"/>
  <c r="N11" i="101" s="1"/>
  <c r="M12" i="101"/>
  <c r="M11" i="101" s="1"/>
  <c r="M21" i="100"/>
  <c r="U31" i="99"/>
  <c r="T31" i="99"/>
  <c r="S31" i="99"/>
  <c r="R31" i="99"/>
  <c r="L31" i="99"/>
  <c r="K31" i="99"/>
  <c r="Q30" i="99"/>
  <c r="P30" i="99"/>
  <c r="O30" i="99"/>
  <c r="N30" i="99"/>
  <c r="M30" i="99"/>
  <c r="U29" i="99"/>
  <c r="T29" i="99"/>
  <c r="S29" i="99"/>
  <c r="R29" i="99"/>
  <c r="L29" i="99"/>
  <c r="K29" i="99"/>
  <c r="U28" i="99"/>
  <c r="T28" i="99"/>
  <c r="S28" i="99"/>
  <c r="R28" i="99"/>
  <c r="L28" i="99"/>
  <c r="K28" i="99"/>
  <c r="U27" i="99"/>
  <c r="T27" i="99"/>
  <c r="S27" i="99"/>
  <c r="R27" i="99"/>
  <c r="L27" i="99"/>
  <c r="K27" i="99"/>
  <c r="Q26" i="99"/>
  <c r="P26" i="99"/>
  <c r="O26" i="99"/>
  <c r="N26" i="99"/>
  <c r="N25" i="99" s="1"/>
  <c r="N24" i="99" s="1"/>
  <c r="N23" i="99" s="1"/>
  <c r="M26" i="99"/>
  <c r="U22" i="99"/>
  <c r="T22" i="99"/>
  <c r="S22" i="99"/>
  <c r="R22" i="99"/>
  <c r="L22" i="99"/>
  <c r="K22" i="99"/>
  <c r="U21" i="99"/>
  <c r="T21" i="99"/>
  <c r="S21" i="99"/>
  <c r="R21" i="99"/>
  <c r="L21" i="99"/>
  <c r="K21" i="99"/>
  <c r="Q20" i="99"/>
  <c r="Q19" i="99" s="1"/>
  <c r="P20" i="99"/>
  <c r="P19" i="99" s="1"/>
  <c r="O20" i="99"/>
  <c r="O19" i="99" s="1"/>
  <c r="N20" i="99"/>
  <c r="N19" i="99" s="1"/>
  <c r="M20" i="99"/>
  <c r="M19" i="99" s="1"/>
  <c r="U18" i="99"/>
  <c r="T18" i="99"/>
  <c r="S18" i="99"/>
  <c r="R18" i="99"/>
  <c r="L18" i="99"/>
  <c r="K18" i="99"/>
  <c r="Q17" i="99"/>
  <c r="P17" i="99"/>
  <c r="O17" i="99"/>
  <c r="N17" i="99"/>
  <c r="M17" i="99"/>
  <c r="U16" i="99"/>
  <c r="T16" i="99"/>
  <c r="S16" i="99"/>
  <c r="R16" i="99"/>
  <c r="L16" i="99"/>
  <c r="K16" i="99"/>
  <c r="Q15" i="99"/>
  <c r="P15" i="99"/>
  <c r="P14" i="99" s="1"/>
  <c r="O15" i="99"/>
  <c r="N15" i="99"/>
  <c r="M15" i="99"/>
  <c r="M14" i="99" s="1"/>
  <c r="U13" i="99"/>
  <c r="T13" i="99"/>
  <c r="S13" i="99"/>
  <c r="R13" i="99"/>
  <c r="L13" i="99"/>
  <c r="K13" i="99"/>
  <c r="Q12" i="99"/>
  <c r="Q11" i="99" s="1"/>
  <c r="P12" i="99"/>
  <c r="P11" i="99" s="1"/>
  <c r="O12" i="99"/>
  <c r="O11" i="99" s="1"/>
  <c r="N12" i="99"/>
  <c r="N11" i="99" s="1"/>
  <c r="M12" i="99"/>
  <c r="M11" i="99" s="1"/>
  <c r="R13" i="80"/>
  <c r="L13" i="80"/>
  <c r="K13" i="80"/>
  <c r="O12" i="80"/>
  <c r="N12" i="80"/>
  <c r="N11" i="80" s="1"/>
  <c r="N9" i="80" s="1"/>
  <c r="N15" i="80" s="1"/>
  <c r="M12" i="80"/>
  <c r="M11" i="80" s="1"/>
  <c r="M9" i="80" s="1"/>
  <c r="M15" i="80" s="1"/>
  <c r="O11" i="80"/>
  <c r="O9" i="80" s="1"/>
  <c r="O15" i="80" s="1"/>
  <c r="P93" i="8"/>
  <c r="K93" i="8"/>
  <c r="O92" i="8"/>
  <c r="O91" i="8" s="1"/>
  <c r="N92" i="8"/>
  <c r="N91" i="8" s="1"/>
  <c r="M92" i="8"/>
  <c r="M91" i="8" s="1"/>
  <c r="L92" i="8"/>
  <c r="L91" i="8" s="1"/>
  <c r="K90" i="8"/>
  <c r="Q90" i="8" s="1"/>
  <c r="O89" i="8"/>
  <c r="O88" i="8" s="1"/>
  <c r="N89" i="8"/>
  <c r="N88" i="8" s="1"/>
  <c r="M89" i="8"/>
  <c r="M88" i="8" s="1"/>
  <c r="L89" i="8"/>
  <c r="L88" i="8" s="1"/>
  <c r="P83" i="8"/>
  <c r="K83" i="8"/>
  <c r="K81" i="8"/>
  <c r="O80" i="8"/>
  <c r="N80" i="8"/>
  <c r="P79" i="8"/>
  <c r="K79" i="8"/>
  <c r="O78" i="8"/>
  <c r="O68" i="8" s="1"/>
  <c r="N78" i="8"/>
  <c r="M78" i="8"/>
  <c r="L78" i="8"/>
  <c r="P77" i="8"/>
  <c r="K77" i="8"/>
  <c r="P76" i="8"/>
  <c r="K76" i="8"/>
  <c r="P75" i="8"/>
  <c r="K75" i="8"/>
  <c r="P74" i="8"/>
  <c r="K74" i="8"/>
  <c r="Q74" i="8" s="1"/>
  <c r="P73" i="8"/>
  <c r="K73" i="8"/>
  <c r="P72" i="8"/>
  <c r="K72" i="8"/>
  <c r="P71" i="8"/>
  <c r="K71" i="8"/>
  <c r="P70" i="8"/>
  <c r="K70" i="8"/>
  <c r="L69" i="8"/>
  <c r="P67" i="8"/>
  <c r="K67" i="8"/>
  <c r="P66" i="8"/>
  <c r="O65" i="8"/>
  <c r="N65" i="8"/>
  <c r="M65" i="8"/>
  <c r="L65" i="8"/>
  <c r="K64" i="8"/>
  <c r="O63" i="8"/>
  <c r="N63" i="8"/>
  <c r="P62" i="8"/>
  <c r="K62" i="8"/>
  <c r="O61" i="8"/>
  <c r="N61" i="8"/>
  <c r="M61" i="8"/>
  <c r="L61" i="8"/>
  <c r="P57" i="8"/>
  <c r="K57" i="8"/>
  <c r="O56" i="8"/>
  <c r="O55" i="8" s="1"/>
  <c r="N56" i="8"/>
  <c r="M56" i="8"/>
  <c r="L56" i="8"/>
  <c r="L55" i="8" s="1"/>
  <c r="N55" i="8"/>
  <c r="M55" i="8"/>
  <c r="P54" i="8"/>
  <c r="K54" i="8"/>
  <c r="O53" i="8"/>
  <c r="O52" i="8" s="1"/>
  <c r="N53" i="8"/>
  <c r="N52" i="8" s="1"/>
  <c r="M53" i="8"/>
  <c r="M52" i="8" s="1"/>
  <c r="L53" i="8"/>
  <c r="L52" i="8" s="1"/>
  <c r="K49" i="8"/>
  <c r="O48" i="8"/>
  <c r="N48" i="8"/>
  <c r="M48" i="8"/>
  <c r="L48" i="8"/>
  <c r="P47" i="8"/>
  <c r="K47" i="8"/>
  <c r="P46" i="8"/>
  <c r="K46" i="8"/>
  <c r="O45" i="8"/>
  <c r="N45" i="8"/>
  <c r="M45" i="8"/>
  <c r="L45" i="8"/>
  <c r="P41" i="8"/>
  <c r="K41" i="8"/>
  <c r="O40" i="8"/>
  <c r="O39" i="8" s="1"/>
  <c r="O38" i="8" s="1"/>
  <c r="N40" i="8"/>
  <c r="N39" i="8" s="1"/>
  <c r="N38" i="8" s="1"/>
  <c r="M40" i="8"/>
  <c r="M39" i="8" s="1"/>
  <c r="M38" i="8" s="1"/>
  <c r="L40" i="8"/>
  <c r="L39" i="8" s="1"/>
  <c r="L38" i="8" s="1"/>
  <c r="P37" i="8"/>
  <c r="K37" i="8"/>
  <c r="P36" i="8"/>
  <c r="K36" i="8"/>
  <c r="P35" i="8"/>
  <c r="K35" i="8"/>
  <c r="P34" i="8"/>
  <c r="K34" i="8"/>
  <c r="O33" i="8"/>
  <c r="O32" i="8" s="1"/>
  <c r="N33" i="8"/>
  <c r="N32" i="8" s="1"/>
  <c r="M33" i="8"/>
  <c r="M32" i="8" s="1"/>
  <c r="L33" i="8"/>
  <c r="L32" i="8" s="1"/>
  <c r="P31" i="8"/>
  <c r="K31" i="8"/>
  <c r="P30" i="8"/>
  <c r="K30" i="8"/>
  <c r="O29" i="8"/>
  <c r="O28" i="8" s="1"/>
  <c r="N29" i="8"/>
  <c r="N28" i="8" s="1"/>
  <c r="M29" i="8"/>
  <c r="M28" i="8" s="1"/>
  <c r="L29" i="8"/>
  <c r="L28" i="8" s="1"/>
  <c r="P27" i="8"/>
  <c r="K27" i="8"/>
  <c r="P26" i="8"/>
  <c r="K26" i="8"/>
  <c r="P25" i="8"/>
  <c r="K25" i="8"/>
  <c r="O24" i="8"/>
  <c r="N24" i="8"/>
  <c r="M24" i="8"/>
  <c r="L24" i="8"/>
  <c r="P23" i="8"/>
  <c r="K23" i="8"/>
  <c r="P22" i="8"/>
  <c r="K22" i="8"/>
  <c r="O21" i="8"/>
  <c r="N21" i="8"/>
  <c r="M21" i="8"/>
  <c r="L21" i="8"/>
  <c r="P19" i="8"/>
  <c r="K19" i="8"/>
  <c r="O18" i="8"/>
  <c r="O17" i="8" s="1"/>
  <c r="N18" i="8"/>
  <c r="N17" i="8" s="1"/>
  <c r="M18" i="8"/>
  <c r="M17" i="8" s="1"/>
  <c r="L18" i="8"/>
  <c r="L17" i="8" s="1"/>
  <c r="K16" i="8"/>
  <c r="O15" i="8"/>
  <c r="O14" i="8" s="1"/>
  <c r="N15" i="8"/>
  <c r="N14" i="8" s="1"/>
  <c r="P12" i="8"/>
  <c r="K12" i="8"/>
  <c r="O11" i="8"/>
  <c r="O10" i="8" s="1"/>
  <c r="O9" i="8" s="1"/>
  <c r="N11" i="8"/>
  <c r="N10" i="8" s="1"/>
  <c r="N9" i="8" s="1"/>
  <c r="M11" i="8"/>
  <c r="M10" i="8" s="1"/>
  <c r="M9" i="8" s="1"/>
  <c r="L11" i="8"/>
  <c r="L10" i="8" s="1"/>
  <c r="L9" i="8" s="1"/>
  <c r="G15" i="5"/>
  <c r="F15" i="5"/>
  <c r="G13" i="5"/>
  <c r="F13" i="5"/>
  <c r="F11" i="5"/>
  <c r="D8" i="5"/>
  <c r="D30" i="5" s="1"/>
  <c r="E8" i="5"/>
  <c r="E30" i="5" s="1"/>
  <c r="L51" i="8" l="1"/>
  <c r="L50" i="8" s="1"/>
  <c r="M9" i="101"/>
  <c r="M19" i="101" s="1"/>
  <c r="O87" i="8"/>
  <c r="O86" i="8" s="1"/>
  <c r="P9" i="101"/>
  <c r="P19" i="101" s="1"/>
  <c r="Q47" i="8"/>
  <c r="N68" i="8"/>
  <c r="M10" i="99"/>
  <c r="M9" i="99" s="1"/>
  <c r="P10" i="99"/>
  <c r="P9" i="99" s="1"/>
  <c r="M25" i="99"/>
  <c r="M24" i="99" s="1"/>
  <c r="M23" i="99" s="1"/>
  <c r="P25" i="99"/>
  <c r="P24" i="99" s="1"/>
  <c r="P23" i="99" s="1"/>
  <c r="M21" i="102"/>
  <c r="P21" i="102"/>
  <c r="P14" i="102" s="1"/>
  <c r="P9" i="102" s="1"/>
  <c r="P66" i="102"/>
  <c r="O20" i="8"/>
  <c r="O13" i="8" s="1"/>
  <c r="O8" i="8" s="1"/>
  <c r="Q27" i="8"/>
  <c r="N44" i="8"/>
  <c r="N43" i="8" s="1"/>
  <c r="N42" i="8" s="1"/>
  <c r="L87" i="8"/>
  <c r="L86" i="8" s="1"/>
  <c r="M44" i="8"/>
  <c r="M43" i="8" s="1"/>
  <c r="M42" i="8" s="1"/>
  <c r="M81" i="102"/>
  <c r="M66" i="102"/>
  <c r="O58" i="102"/>
  <c r="M42" i="102"/>
  <c r="M41" i="102" s="1"/>
  <c r="M40" i="102" s="1"/>
  <c r="N21" i="102"/>
  <c r="N14" i="102" s="1"/>
  <c r="N9" i="102" s="1"/>
  <c r="O21" i="102"/>
  <c r="Q72" i="8"/>
  <c r="Q34" i="8"/>
  <c r="Q36" i="8"/>
  <c r="Q54" i="8"/>
  <c r="Q83" i="8"/>
  <c r="Q77" i="8"/>
  <c r="Q57" i="8"/>
  <c r="Q41" i="8"/>
  <c r="Q35" i="8"/>
  <c r="Q31" i="8"/>
  <c r="Q30" i="8"/>
  <c r="Q23" i="8"/>
  <c r="Q22" i="8"/>
  <c r="Q12" i="8"/>
  <c r="P10" i="108"/>
  <c r="P9" i="108" s="1"/>
  <c r="P18" i="108" s="1"/>
  <c r="Q14" i="103"/>
  <c r="M14" i="103"/>
  <c r="N14" i="103"/>
  <c r="N23" i="103" s="1"/>
  <c r="P81" i="102"/>
  <c r="O81" i="102"/>
  <c r="N66" i="102"/>
  <c r="O66" i="102"/>
  <c r="O57" i="102" s="1"/>
  <c r="O56" i="102" s="1"/>
  <c r="M58" i="102"/>
  <c r="N58" i="102"/>
  <c r="N57" i="102" s="1"/>
  <c r="N56" i="102" s="1"/>
  <c r="P58" i="102"/>
  <c r="P57" i="102" s="1"/>
  <c r="P56" i="102" s="1"/>
  <c r="Q58" i="102"/>
  <c r="Q57" i="102" s="1"/>
  <c r="Q56" i="102" s="1"/>
  <c r="P49" i="102"/>
  <c r="P48" i="102" s="1"/>
  <c r="Q49" i="102"/>
  <c r="Q48" i="102" s="1"/>
  <c r="M49" i="102"/>
  <c r="M48" i="102" s="1"/>
  <c r="N49" i="102"/>
  <c r="N48" i="102" s="1"/>
  <c r="P42" i="102"/>
  <c r="P41" i="102" s="1"/>
  <c r="P40" i="102" s="1"/>
  <c r="Q42" i="102"/>
  <c r="Q41" i="102" s="1"/>
  <c r="Q40" i="102" s="1"/>
  <c r="O42" i="102"/>
  <c r="O41" i="102" s="1"/>
  <c r="O40" i="102" s="1"/>
  <c r="Q21" i="102"/>
  <c r="Q14" i="102" s="1"/>
  <c r="Q9" i="102" s="1"/>
  <c r="Q9" i="101"/>
  <c r="Q19" i="101" s="1"/>
  <c r="N9" i="101"/>
  <c r="N19" i="101" s="1"/>
  <c r="Q25" i="99"/>
  <c r="Q24" i="99" s="1"/>
  <c r="Q23" i="99" s="1"/>
  <c r="O25" i="99"/>
  <c r="O24" i="99" s="1"/>
  <c r="O23" i="99" s="1"/>
  <c r="Q14" i="99"/>
  <c r="Q10" i="99" s="1"/>
  <c r="Q9" i="99" s="1"/>
  <c r="Q34" i="99" s="1"/>
  <c r="N14" i="99"/>
  <c r="O14" i="99"/>
  <c r="O10" i="99" s="1"/>
  <c r="O9" i="99" s="1"/>
  <c r="O34" i="99" s="1"/>
  <c r="M51" i="8"/>
  <c r="M50" i="8" s="1"/>
  <c r="Q76" i="8"/>
  <c r="Q70" i="8"/>
  <c r="N87" i="8"/>
  <c r="N86" i="8" s="1"/>
  <c r="Q93" i="8"/>
  <c r="Q79" i="8"/>
  <c r="Q75" i="8"/>
  <c r="Q73" i="8"/>
  <c r="Q71" i="8"/>
  <c r="Q67" i="8"/>
  <c r="O60" i="8"/>
  <c r="Q66" i="8"/>
  <c r="N60" i="8"/>
  <c r="N59" i="8" s="1"/>
  <c r="N58" i="8" s="1"/>
  <c r="Q62" i="8"/>
  <c r="O51" i="8"/>
  <c r="O50" i="8" s="1"/>
  <c r="N51" i="8"/>
  <c r="N50" i="8" s="1"/>
  <c r="O44" i="8"/>
  <c r="O43" i="8" s="1"/>
  <c r="O42" i="8" s="1"/>
  <c r="L44" i="8"/>
  <c r="L43" i="8" s="1"/>
  <c r="L42" i="8" s="1"/>
  <c r="Q46" i="8"/>
  <c r="Q37" i="8"/>
  <c r="N20" i="8"/>
  <c r="Q26" i="8"/>
  <c r="L20" i="8"/>
  <c r="Q25" i="8"/>
  <c r="M20" i="8"/>
  <c r="Q19" i="8"/>
  <c r="N13" i="8"/>
  <c r="N8" i="8" s="1"/>
  <c r="M10" i="108"/>
  <c r="M9" i="108" s="1"/>
  <c r="M18" i="108" s="1"/>
  <c r="N10" i="108"/>
  <c r="N9" i="108" s="1"/>
  <c r="N18" i="108" s="1"/>
  <c r="Q20" i="105"/>
  <c r="M23" i="103"/>
  <c r="Q23" i="103"/>
  <c r="P23" i="103"/>
  <c r="M14" i="102"/>
  <c r="M9" i="102" s="1"/>
  <c r="Q81" i="102"/>
  <c r="K76" i="102"/>
  <c r="O9" i="101"/>
  <c r="O19" i="101" s="1"/>
  <c r="N10" i="99"/>
  <c r="N9" i="99" s="1"/>
  <c r="N34" i="99" s="1"/>
  <c r="M34" i="99"/>
  <c r="P34" i="99"/>
  <c r="M87" i="8"/>
  <c r="M86" i="8" s="1"/>
  <c r="M57" i="102" l="1"/>
  <c r="M56" i="102" s="1"/>
  <c r="M90" i="102" s="1"/>
  <c r="P90" i="102"/>
  <c r="N90" i="102"/>
  <c r="Q90" i="102"/>
  <c r="O59" i="8"/>
  <c r="O58" i="8" s="1"/>
  <c r="O95" i="8" s="1"/>
  <c r="N95" i="8"/>
  <c r="F16" i="125"/>
  <c r="B14" i="125"/>
  <c r="F17" i="125"/>
  <c r="F14" i="125" l="1"/>
  <c r="P16" i="8"/>
  <c r="Q16" i="8" s="1"/>
  <c r="L15" i="8"/>
  <c r="L14" i="8" s="1"/>
  <c r="L13" i="8" s="1"/>
  <c r="L8" i="8" s="1"/>
  <c r="M15" i="8"/>
  <c r="M14" i="8" s="1"/>
  <c r="M13" i="8" s="1"/>
  <c r="M8" i="8" s="1"/>
  <c r="G9" i="125" l="1"/>
  <c r="B8" i="125"/>
  <c r="B19" i="125" s="1"/>
  <c r="F9" i="125"/>
  <c r="P64" i="8"/>
  <c r="Q64" i="8" s="1"/>
  <c r="L63" i="8"/>
  <c r="L60" i="8" s="1"/>
  <c r="M63" i="8"/>
  <c r="M60" i="8" s="1"/>
  <c r="P81" i="8"/>
  <c r="Q81" i="8" s="1"/>
  <c r="L80" i="8"/>
  <c r="M80" i="8"/>
  <c r="M68" i="8" s="1"/>
  <c r="M59" i="8"/>
  <c r="M58" i="8" s="1"/>
  <c r="M95" i="8" s="1"/>
  <c r="L68" i="8" l="1"/>
  <c r="L59" i="8" s="1"/>
  <c r="L58" i="8" s="1"/>
  <c r="L95" i="8" s="1"/>
  <c r="P12" i="80"/>
  <c r="P11" i="80"/>
  <c r="P9" i="80"/>
  <c r="P15" i="80" s="1"/>
  <c r="Q12" i="80"/>
  <c r="Q11" i="80" s="1"/>
  <c r="Q9" i="80" s="1"/>
  <c r="Q15" i="80" s="1"/>
  <c r="C8" i="5" l="1"/>
  <c r="G8" i="5" s="1"/>
  <c r="G30" i="5" s="1"/>
  <c r="B8" i="5"/>
  <c r="B30" i="5" s="1"/>
  <c r="F8" i="5" l="1"/>
  <c r="F30" i="5" s="1"/>
  <c r="S33" i="102"/>
  <c r="R33" i="102"/>
  <c r="O32" i="102"/>
  <c r="O31" i="102"/>
  <c r="O14" i="102" s="1"/>
  <c r="O9" i="102" s="1"/>
  <c r="O90" i="102" s="1"/>
  <c r="F13" i="125" l="1"/>
  <c r="F8" i="125" s="1"/>
  <c r="F19" i="125" s="1"/>
  <c r="G13" i="125"/>
  <c r="G8" i="125"/>
  <c r="G19" i="125" s="1"/>
  <c r="C8" i="125"/>
  <c r="C19" i="125" s="1"/>
</calcChain>
</file>

<file path=xl/sharedStrings.xml><?xml version="1.0" encoding="utf-8"?>
<sst xmlns="http://schemas.openxmlformats.org/spreadsheetml/2006/main" count="3607" uniqueCount="1085">
  <si>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</si>
  <si>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</si>
  <si>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</si>
  <si>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</si>
  <si>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</si>
  <si>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</si>
  <si>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</si>
  <si>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</si>
  <si>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</si>
  <si>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</si>
  <si>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</si>
  <si>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</si>
  <si>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</si>
  <si>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</si>
  <si>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</si>
  <si>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</si>
  <si>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</si>
  <si>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</si>
  <si>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</si>
  <si>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</si>
  <si>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</si>
  <si>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</si>
  <si>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</si>
  <si>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</si>
  <si>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</si>
  <si>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</si>
  <si>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</si>
  <si>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</si>
  <si>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</si>
  <si>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</si>
  <si>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</si>
  <si>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</si>
  <si>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</si>
  <si>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</si>
  <si>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</si>
  <si>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</si>
  <si>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</si>
  <si>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</si>
  <si>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</si>
  <si>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</si>
  <si>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</si>
  <si>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</si>
  <si>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</si>
  <si>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</si>
  <si>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</si>
  <si>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</si>
  <si>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</si>
  <si>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</si>
  <si>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</si>
  <si>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</si>
  <si>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</si>
  <si>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</si>
  <si>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</si>
  <si>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</si>
  <si>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</si>
  <si>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</si>
  <si>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</si>
  <si>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</si>
  <si>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</si>
  <si>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</si>
  <si>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</si>
  <si>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</si>
  <si>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</si>
  <si>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</si>
  <si>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</si>
  <si>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</si>
  <si>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</si>
  <si>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</si>
  <si>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</si>
  <si>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</si>
  <si>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</si>
  <si>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</si>
  <si>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</si>
  <si>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</si>
  <si>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</si>
  <si>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</si>
  <si>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</si>
  <si>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</si>
  <si>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</si>
  <si>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</si>
  <si>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</si>
  <si>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</si>
  <si>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</si>
  <si>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</si>
  <si>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</si>
  <si>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</si>
  <si>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</si>
  <si>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</si>
  <si>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r>
      <t xml:space="preserve">Titular: </t>
    </r>
    <r>
      <rPr>
        <b/>
        <vertAlign val="superscript"/>
        <sz val="12"/>
        <rFont val="Gotham Rounded Book"/>
        <family val="3"/>
      </rPr>
      <t>2)</t>
    </r>
  </si>
  <si>
    <r>
      <t xml:space="preserve">Responsable: </t>
    </r>
    <r>
      <rPr>
        <b/>
        <vertAlign val="superscript"/>
        <sz val="12"/>
        <rFont val="Gotham Rounded Book"/>
        <family val="3"/>
      </rPr>
      <t>3)</t>
    </r>
  </si>
  <si>
    <t>VARIACIÓN</t>
  </si>
  <si>
    <t>APP-3  AVANCE PROGRAMÁTICO-PRESUPUESTAL DE ACTIVIDADES INSTITUCIONALES FINANCIADAS CON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</si>
  <si>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</si>
  <si>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</si>
  <si>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</si>
  <si>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</si>
  <si>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</si>
  <si>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</si>
  <si>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</si>
  <si>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</si>
  <si>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</si>
  <si>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</si>
  <si>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</si>
  <si>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</si>
  <si>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</si>
  <si>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</si>
  <si>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TOTAL
URG (10)</t>
  </si>
  <si>
    <t>TOTAL URG     (10)</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</si>
  <si>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</si>
  <si>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</si>
  <si>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</si>
  <si>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</si>
  <si>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</si>
  <si>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</si>
  <si>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</si>
  <si>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</si>
  <si>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</si>
  <si>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</si>
  <si>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</si>
  <si>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</si>
  <si>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</si>
  <si>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</si>
  <si>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</si>
  <si>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</si>
  <si>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</si>
  <si>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</si>
  <si>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</si>
  <si>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</si>
  <si>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</si>
  <si>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</si>
  <si>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TOTAL URG (7)</t>
  </si>
  <si>
    <r>
      <t>DENOMINACIÓN DEL PROGRAMA</t>
    </r>
    <r>
      <rPr>
        <b/>
        <vertAlign val="superscript"/>
        <sz val="9"/>
        <rFont val="Gotham Rounded Book"/>
        <family val="3"/>
      </rPr>
      <t>1/</t>
    </r>
  </si>
  <si>
    <t>AR  ACCIONES REALIZADAS PARA LA CONSECUCIÓN DE METAS DE LAS ACTIVIDADES INSTITUCIONALES</t>
  </si>
  <si>
    <t>AO</t>
  </si>
  <si>
    <t>UNIDAD DE
MEDIDA</t>
  </si>
  <si>
    <t>METAS</t>
  </si>
  <si>
    <t>PRESUPUESTO (Pesos)</t>
  </si>
  <si>
    <t>ORIGINAL</t>
  </si>
  <si>
    <t>ALCANZADA</t>
  </si>
  <si>
    <t>TOTAL URG (8)</t>
  </si>
  <si>
    <t>PRESUPUESTO EJERCIDO
(Pesos con dos decimales)</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</si>
  <si>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</si>
  <si>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</si>
  <si>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</si>
  <si>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</si>
  <si>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</si>
  <si>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</si>
  <si>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</si>
  <si>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</si>
  <si>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</si>
  <si>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 xml:space="preserve"> NOMBRE DEL ENTE PÚBLICO (1)</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</si>
  <si>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</si>
  <si>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</si>
  <si>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</si>
  <si>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</si>
  <si>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</si>
  <si>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</si>
  <si>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</si>
  <si>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</si>
  <si>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</si>
  <si>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</si>
  <si>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</si>
  <si>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</si>
  <si>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</si>
  <si>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APROBADO 
1</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</si>
  <si>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</si>
  <si>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</si>
  <si>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</si>
  <si>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PPI PROGRAMAS Y PROYECTOS DE INVERSIÓN</t>
  </si>
  <si>
    <t>Clave
Proyecto de Inversión</t>
  </si>
  <si>
    <t>Avance Físico
%</t>
  </si>
  <si>
    <t>Presupuesto
(Pesos con dos decimales)</t>
  </si>
  <si>
    <t>Descripción de Acciones Realizadas</t>
  </si>
  <si>
    <t>Aprobado</t>
  </si>
  <si>
    <t>Modificado</t>
  </si>
  <si>
    <t>Ejercido</t>
  </si>
  <si>
    <t>Denominación del Proyecto de Inversión</t>
  </si>
  <si>
    <t>APP-4 AVANCE PROGRAMÁTICO-PRESUPUESTAL DE LAS ACCIONES REALIZADAS CON RECURSOS DE ORIGEN FEDERAL</t>
  </si>
  <si>
    <t xml:space="preserve">1/ Se refiere a programas que cuentan con reglas de operación publicadas en la Gaceta Oficial de la Ciudad de México. </t>
  </si>
  <si>
    <t>IAPP INDICADORES ASOCIADOS A PROGRAMAS PRESUPUESTARIOS</t>
  </si>
  <si>
    <t>PROGRAMA PRESUPUESTARIO:   (3)</t>
  </si>
  <si>
    <t>Nombre del Indicador</t>
  </si>
  <si>
    <t>Objetivo</t>
  </si>
  <si>
    <t>Nivel del Objetivo</t>
  </si>
  <si>
    <t>Tipo de Indicador</t>
  </si>
  <si>
    <t>Método de Cálculo</t>
  </si>
  <si>
    <t>Dimensión a Medir</t>
  </si>
  <si>
    <t>Frecuencia de Medición</t>
  </si>
  <si>
    <t>Unidad de Medida</t>
  </si>
  <si>
    <t>Línea Base</t>
  </si>
  <si>
    <t>Meta Alcanzada al Periodo</t>
  </si>
  <si>
    <t>INFORME  DE  AVANCE  TRIMESTRAL
ENERO-DICIEMBRE 2017</t>
  </si>
  <si>
    <t>MODIFICADO
 (1)</t>
  </si>
  <si>
    <t>A)  EXPLICACIÓN A LAS VARIACIONES DEL PRESUPUESTO  DEVENGADO  RESPECTO DEL MODIFICADO AL PERIODO</t>
  </si>
  <si>
    <t>MODIFICADO 
 (2)</t>
  </si>
  <si>
    <t>MODIFICADO
2</t>
  </si>
  <si>
    <t>MODIFICADO
 (4)</t>
  </si>
  <si>
    <t>A) Causas de las variaciones del Índice de Aplicación de Recursos para la Consecución de Metas Modificadas (IARCM)</t>
  </si>
  <si>
    <t xml:space="preserve">Meta Modificada al Periodo </t>
  </si>
  <si>
    <t>ICMMP
(%)
2/1=(3)</t>
  </si>
  <si>
    <t>B)  EXPLICACIÓN A LAS VARIACIONES DEL PRESUPUESTO EJERCIDO RESPECTO DEL DEVENGADO</t>
  </si>
  <si>
    <t>(6)=3-2</t>
  </si>
  <si>
    <t>02CD02 DELEGACIÓN AZCAPOTZALCO</t>
  </si>
  <si>
    <t>Lic. Víctor Manuel Motta  Mercado</t>
  </si>
  <si>
    <t>UNIDAD RESPONSABLE DEL GASTO: 02 CD 02     DELEGACIÓN AZCAPOTZALCO</t>
  </si>
  <si>
    <t>PERÍODO: ENERO - DICIEMBRE 2017</t>
  </si>
  <si>
    <t>EQUIDAD E INCLUSIÓN SOCIAL PARA EL DESARROLLO HUMANO</t>
  </si>
  <si>
    <t>GOBIERNO</t>
  </si>
  <si>
    <t>JUSTICIA</t>
  </si>
  <si>
    <t>DERECHOS HUMANOS</t>
  </si>
  <si>
    <t xml:space="preserve"> </t>
  </si>
  <si>
    <t>ACCIONES EN PRO DE LA IGUALDAD DE GÉNERO</t>
  </si>
  <si>
    <t>ASUNTO</t>
  </si>
  <si>
    <t>DESARROLLO SOCIAL</t>
  </si>
  <si>
    <t>VIVIENDA Y SERVICIOS A LA COMUNIDAD</t>
  </si>
  <si>
    <t>SERVICIOS COMUNALES</t>
  </si>
  <si>
    <t>SANIDAD ANIMAL</t>
  </si>
  <si>
    <t>SERVICIO</t>
  </si>
  <si>
    <t>SALUD</t>
  </si>
  <si>
    <t>GENERACION DE RECURSOS PARA LA SALUD</t>
  </si>
  <si>
    <t>CONSTRUCCION Y AMPLIACION DE INFRAESTRUCTURA DE SALUD.</t>
  </si>
  <si>
    <t>INMUEBLE</t>
  </si>
  <si>
    <t>RECREACIÓN, CULTURA Y OTRAS MANIFESTACIONES SOCIALES</t>
  </si>
  <si>
    <t>DEPORTE Y RECREACIÓN</t>
  </si>
  <si>
    <t>FOMENTO DE ACTIVIDADES DEPORTIVAS Y RECREATIVAS</t>
  </si>
  <si>
    <t>EVENTO</t>
  </si>
  <si>
    <t>MANTENIMIENTO,CONSERVACIÓN Y REHABILITACIÓN DE ESPACIOS DEPORTIVOS</t>
  </si>
  <si>
    <t>CULTURA</t>
  </si>
  <si>
    <t>CONSTRUCCION Y AMPLIACION DE INFRAESTRUCTURA DE CULTURA.</t>
  </si>
  <si>
    <t xml:space="preserve">MANTENIMIENTO, CONSERVACION Y REHABILITACION DE INFRAESTRUCTURA CULTURA </t>
  </si>
  <si>
    <t>PROMOCIÓN DE ACTIVIDADES CULTURALES</t>
  </si>
  <si>
    <t xml:space="preserve">EDUCACIÓN </t>
  </si>
  <si>
    <t>EDUCACIÓN  BÁSICA</t>
  </si>
  <si>
    <t>APOYO A LA EDUCACIÓN</t>
  </si>
  <si>
    <t>PERSONA</t>
  </si>
  <si>
    <t>MANTENIMIENTO, CONSERVACIÓN Y REHABILITACIÓN DE INFRAESTRUCTURA EDUCATIVA</t>
  </si>
  <si>
    <t>PROTECCIÓN SOCIAL</t>
  </si>
  <si>
    <t>OTROS DE SEGURIDAD SOCIAL Y ASISTENCIA SOCIAL</t>
  </si>
  <si>
    <t>CONSTRUCCION Y AMPLIACIÓN DE INFRAESTRUCTURA DE DESARROLLO SOCIAL</t>
  </si>
  <si>
    <t>MANTENIMIENTO, CONSERVACIÓN Y REHABILITACIÓN DE INFRAESTRUCTURA DE DESARROLLO SOCIAL</t>
  </si>
  <si>
    <t>OPERACIÓN DE CENTROS DE DESARROLLO INFANTIL EN DELEGACIONES</t>
  </si>
  <si>
    <t>SERVICIO Y AYUDA DE ASISTENCIA SOCIAL</t>
  </si>
  <si>
    <t>DESARROLLO ECONOMICO</t>
  </si>
  <si>
    <t>ASUNTOS ECONÓMICOS, COMERCIALES Y LABORALES EN GENERAL</t>
  </si>
  <si>
    <t>ASUNTOS LABORALES GENERALES</t>
  </si>
  <si>
    <t>FOMENTO AL EMPLEO</t>
  </si>
  <si>
    <t>GOBERNABILIDAD, SEGURIDAD Y PROTECCIÓN CIUDADANA</t>
  </si>
  <si>
    <t>ASUNTOS DE ORDEN PÚBLICO Y DE SEGURIDAD INTERIOR</t>
  </si>
  <si>
    <t>POLICÍA</t>
  </si>
  <si>
    <t>APOYO A LA PREVENCIÓN DEL DELITO</t>
  </si>
  <si>
    <t>SERVICIOS COMPLEMENTARIOS DE VIGILANCIA</t>
  </si>
  <si>
    <t>PROTECCIÓN CIVIL</t>
  </si>
  <si>
    <t>GESTIÓN INTEGRAL DEL RIESGO EN MATERIA DE PROTECCIÓN CIVIL</t>
  </si>
  <si>
    <t>ACCIÓN</t>
  </si>
  <si>
    <t>DESARROLLO ECONÓMICO SUSTENTABLE</t>
  </si>
  <si>
    <t>DESARROLLO ECONÓMICO</t>
  </si>
  <si>
    <t>ASUNTOS ECONÓMICOS Y COMERCIALES EN GENERAL</t>
  </si>
  <si>
    <t>REORDENAMIENTO DE LA VÍA PÚBLICA CON ENFOQUE DE DESARROLLO ECONÓMICO</t>
  </si>
  <si>
    <t>COMERCIANTE</t>
  </si>
  <si>
    <t>OTRAS INDUSTRIAS Y OTROS ASUNTOS ECONÓMICOS</t>
  </si>
  <si>
    <t>OTROS ASUNTOS ECONÓMICOS</t>
  </si>
  <si>
    <t>APOYO A MYPES</t>
  </si>
  <si>
    <t>EMPRESA</t>
  </si>
  <si>
    <t>HABITABILIDAD Y SERVICIOS, ESPACIOS PÚBLICOS E INFRAESTRUCTURA</t>
  </si>
  <si>
    <t>PROTECCIÓN AMBIENTAL</t>
  </si>
  <si>
    <t>ORDENACIÓN DE DESECHOS</t>
  </si>
  <si>
    <t>RECOLECCIÓN DE RESIDUOS SÓLIDOS</t>
  </si>
  <si>
    <t>TONELADA</t>
  </si>
  <si>
    <t>ORDENACIÓN DE AGUAS RESIDUALES, DRENAJE Y ALCANTARILLADO</t>
  </si>
  <si>
    <t>MANTENIMIENTO, CONSERVACIÓN Y REHABILITACIÓN AL SISTEMA DE DRENAJE</t>
  </si>
  <si>
    <t>KILOMETRO</t>
  </si>
  <si>
    <t>PROTECCIÓN DE LA DIVERSIDAD BIOLÓGICA Y EL PAISAJE</t>
  </si>
  <si>
    <t>MANTENIMIENTO DE ÁREAS VERDES</t>
  </si>
  <si>
    <t>M2</t>
  </si>
  <si>
    <t>SERVICIO DE PODA DE ÁRBOLES</t>
  </si>
  <si>
    <t>PIEZA</t>
  </si>
  <si>
    <t>URBANIZACIÓN</t>
  </si>
  <si>
    <t>BALIZAMIENTO EN VIALIDADES</t>
  </si>
  <si>
    <t>METRO</t>
  </si>
  <si>
    <t>CONSTRUCCION Y AMPLIACION DE EDIFICIOS PUBLICOS.</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</si>
  <si>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</si>
  <si>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</si>
  <si>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</si>
  <si>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</si>
  <si>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</si>
  <si>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ESPACIO PÚBLICO</t>
  </si>
  <si>
    <t>SEÑALAMIENTO EN VIALIDADES</t>
  </si>
  <si>
    <t>ABASTECIMIENTO DE AGUA</t>
  </si>
  <si>
    <t>MANTENIMIENTO, CONSERVACIÓN Y REHABILITACIÓN DE INFRAESTRUCTURA DE AGUA POTABLE</t>
  </si>
  <si>
    <t>ALUMBRADO PÚBLICO</t>
  </si>
  <si>
    <t>LUMINARIA</t>
  </si>
  <si>
    <t>MANTENIMIENTO, CONSERVACIÓN Y REHABILITACIÓN PARA UNIDADES HABITACIONALES Y VIVIENDA</t>
  </si>
  <si>
    <t>APOYO</t>
  </si>
  <si>
    <t>EFECTIVIDAD, RENDICIÓN DE CUENTAS Y COMBATE A LA CORRUPCIÓN</t>
  </si>
  <si>
    <t>COORDINACIÓN DE LA POLÍTICA DE GOBIERNO</t>
  </si>
  <si>
    <t>PRESIDENCIA/GUBERNATURA</t>
  </si>
  <si>
    <t>COORDINACIÓN DE POLÍTICAS</t>
  </si>
  <si>
    <t>OTROS SERVICIOS GENERALES</t>
  </si>
  <si>
    <t xml:space="preserve">OTROS </t>
  </si>
  <si>
    <t>APOYO ADMINISTRATIVO</t>
  </si>
  <si>
    <t>TRÁMITE</t>
  </si>
  <si>
    <t xml:space="preserve">TOTAL URG </t>
  </si>
  <si>
    <t>CONSTRUCCION Y AMPLIACION DE EDIFICIOS PUBLICOS</t>
  </si>
  <si>
    <t>CONSTRUCCION Y AMPIACION DE INFRAESTRUCTURA DE DESARROLLO SOCIAL</t>
  </si>
  <si>
    <t>DESARROLLO SOCIAL.</t>
  </si>
  <si>
    <t>FONDO, CONVENIO, SUBSIDIO O PARTICIPACIÓN: 5.A.1.7.3 RECURSOS FEDERALES- GOBERNACION- FORTALECIMIENTO DE SEGURIDAD (FORTASEG) 2017</t>
  </si>
  <si>
    <t>UNIDAD RESPONSABLE DEL GASTO:  02  CD 02    DELEGACIÓN AZCAPOTZALCO</t>
  </si>
  <si>
    <t>PERÍODO: ENERO-DICIEMBRE 2017</t>
  </si>
  <si>
    <t>FONDO, CONVENIO, SUBSIDIO O PARTICIPACIÓN: 5.M.G.6.5 PROGRAMA DE FORTALECIMIENTO IV- 2016 - LIQUIDA DE REMANENTES PRINCIPAL (FORTALECIMIENTO FINANCIERO)</t>
  </si>
  <si>
    <t>UNIDAD RESPONSABLE DEL GASTO: 02  CD 02    DELEGACIÓN AZCAPOTZALCO.</t>
  </si>
  <si>
    <t xml:space="preserve">FONDO, CONVENIO, SUBSIDIO O PARTICIPACIÓN: 5.M.G.7.3. "RECURSOS FEDERALES - PROVISIONES SALARIALES Y ECONÓMICAS – FONDO PARA EL FORTALECIMIENTO FINANCIERO III – 2017 – LIQUIDA DE RECURSOS ADICIONALES DE PRINCIPAL." </t>
  </si>
  <si>
    <t>UNIDAD RESPONSABLE DEL GASTO: 02  CD 02    DELEGACIÓN AZCAPOTZALCO</t>
  </si>
  <si>
    <t>FONDO, CONVENIO, SUBSIDIO O PARTICIPACIÓN: 5.M.Y.6.5 PROYECTO DE DESARROLLO REGIONAL IV 2016 - REMANENTES DE PRINCIPAL</t>
  </si>
  <si>
    <t>FONDO, CONVENIO, SUBSIDIO O PARTICIPACIÓN: 5.O.1.7.0 RECURSOS FEDERALES-PARTICIPACIONES A ENTIDADES FEDERSTIVAS Y MUNICIPIOS-PARTICIPACIONES EN INGRESOS FEDERALES-2017-ORIGINAL DE LA UR</t>
  </si>
  <si>
    <t>FONDO, CONVENIO, SUBSIDIO O PARTICIPACIÓN: 5.P.1.7.0 FONDO DE APORTACIONES PARA EL FORTALECIMIENTO DE LOS MUNICIPIOS Y DE LAS DEMARCACIONES TERRITORIALES DEL D.F. (FORTAMUN)</t>
  </si>
  <si>
    <t>PERÍODO: ENERO - DICIEMBRE  2017</t>
  </si>
  <si>
    <t>FONDO, CONVENIO, SUBSIDIO O PARTICIPACIÓN: 5.P.2.6.5.- FONDO DE APORTACIONES PARA EL FORTALECIMIENTO DE LAS ENTIDADES FEDERATIVAS (FAFEF) REMANENTES DE PRINCIPAL</t>
  </si>
  <si>
    <t>FONDO, CONVENIO, SUBSIDIO O PARTICIPACIÓN: 5.P.2.7.0.- FONDO DE APORTACIONES PARA EL FORTALECIMIENTO DE LAS ENTIDADES FEDERATIVAS (FAFEF)</t>
  </si>
  <si>
    <t xml:space="preserve">FONDO, CONVENIO, SUBSIDIO O PARTICIPACIÓN:5.P.6.7.0.  FONDO DE APORTACIONES PARA LA INFRAESTRUCTURA SOCIAL  (FAIS) </t>
  </si>
  <si>
    <t>UNIDAD RESPONSABLE DEL GASTO:    02  CD 02    DELEGACIÓN AZCAPOTZALCO</t>
  </si>
  <si>
    <t>UNIDAD RESPONSABLE DEL GASTO: 02 CD 02   DELEGACIÓN AZCAPOTZALCO</t>
  </si>
  <si>
    <t>FONDO, CONVENIO, SUBSIDIO O PARTICIPACIÓN: 5.A.1.7.3. RECURSOS FEDERALES- GOBERNACION- FORTALECIMIENTO DE SEGURIDAD (FORTASEG) 2017</t>
  </si>
  <si>
    <t>En el Capitulo 3000 "Servicios Generales" en Servicios profesionales, científicos, técnicos integrales y otros.</t>
  </si>
  <si>
    <t>PERÍODO:  ENERO - DICIEMBRE  2017</t>
  </si>
  <si>
    <t>FONDO, CONVENIO, SUBSIDIO O PARTICIPACIÓN:  5.M.G.6.5 PROGRAMA DE FORTALECIMIENTO IV- 2016 - LIQUIDA DE REMANENTES PRINCIPAL (FORTALECIMIENTO FINANCIERO)</t>
  </si>
  <si>
    <t xml:space="preserve">En el Capitulo 6000 "Inversión Publica", en Edificación no habitacional, División de terrenos y construcción de obras de urbanización y Construcción de vías de comunicación. </t>
  </si>
  <si>
    <t>FONDO, CONVENIO, SUBSIDIO O PARTICIPACIÓN: 5.M.G.7.3. "RECURSOS FEDERALES - PROVISIONES SALARIALES Y ECONÓMICAS – FONDO PARA EL FORTALECIMIENTO FINANCIERO III – 2017 – LIQUIDA DE RECURSOS ADICIONALES DE PRINCIPAL".</t>
  </si>
  <si>
    <t>Con este recurso no se han realizado acciones ya que no se a ejercido durante este trimestre.</t>
  </si>
  <si>
    <t>FONDO, CONVENIO, SUBSIDIO O PARTICIPACIÓN: 5.M.Y.6.5 PROYECTOS DE DESARROLLO REGIONAL IV 2016 - REMANENTES DEL PRINCIPAL</t>
  </si>
  <si>
    <t>En el Capitulo 6000 "invesión Pública" en Edificación no habitacional y División de terrenos y construcción de obras de urbanización.</t>
  </si>
  <si>
    <t>FONDO, CONVENIO, SUBSIDIO O PARTICIPACIÓN: 5.O.1.7.0 Recursos Federales-Participaciones a Entidades Federstivas y Municipios-Participaciones en Ingresos Federales-2017-Original de la UR</t>
  </si>
  <si>
    <t>El gasto se ejercio en capitulo 1000  "Servicios Personales" en : Sueldos base al personal permanente, Sueldos al personal a lista de raya base, Sueldos base al personal eventual, Retribuciones por servicios de carácter social, Prima quinquenal por años de servicios efectivos prestados, Prima de vacaciones, Gratificación de fin de año, Horas extraordinarias, Guardias, Compensaciones, Compensaciones por servicios eventuales, Compensaciones adicionales y provisionales por servicios especiales, Aportaciones a instituciones de seguridad social, Aportaciones a fondos de vivienda, Aportaciones al sistema para el retiro o a la administradora de fondos para el retiro y ahorro solidario, Primas por seguro de vida del personal civil, Primas por seguro de retiro del personal al servicio de las unidades responsables del gasto del Distrito Federal. Cuotas para el fondo de ahorro y fondo de trabajo, Vales, Apoyo económico por defunción de familiares directos, Estancias de Desarrollo Infantil, Asignaciones para requerimiento de cargos de servidores públicos de nivel técnico operativo, de confianza y personal de la rama médica, Asignaciones para prestaciones a personal sindicalizado y no sindicalizado, Otras prestaciones contractuales, Asignaciones conmemorativas, Asignaciones para pago de antigüedad, Apoyos colectivos, Apoyos a la capacitación de los servidores públicos, Asignaciones para requerimiento de cargos de servidores públicos superiores y de mandos medios así como de líderes coordinadores y enlaces, Becas de licenciatura,  Otras prestaciones sociales y económicas, Estímulos por productividad, eficiencia y calidad en el desempeño, Premio de antigüedad y Premio de asistencia.</t>
  </si>
  <si>
    <t>En el capitulo 2000 "Materiales y Suministros" en: Materiales, útiles y equipos menores de oficina, Materiales y útiles de impresión y reproducción, Materiales, útiles y equipos menores de tecnologías de la información y comunicaciones, Material impreso e información digital, Material de limpieza, Material y útil de enseñanza, Productos alimenticios y bebidas para personas, Productos alimenticios para animales, Utensilios para el servicio de alimentación, Productos alimenticios, agropecuarios y forestales adquiridos como materia prima, Insumos textiles adquiridos como materia prima, Productos de papel, cartón e impresos adquiridos como materia prima, Combustibles, lubricantes, aditivos, carbón y sus derivados adquiridos como materia prima, Productos químicos, farmacéuticos y de laboratorio adquiridos como materia prima, Productos metálicos y a base de minerales no metálicos adquiridos como materia prima, Productos de cuero, piel, plástico y hule adquiridos como materia prima, Mercancías adquiridas para su comercialización, Otros productos adquiridos como materia prima, Mezcla asfáltica, Otros productos minerales no metálicos, Cemento y productos de concreto, Cal, yeso y productos de yeso, Madera y productos de madera, Vidrio y productos de vidrio, Material eléctrico y electrónico, Artículos metálicos para la construcción, Materiales complementarios, Otros materiales y artículos de construcción y reparación, Productos químicos básicos, Fertilizantes, pesticidas y otros agroquímicos, Medicinas y productos farmacéuticos, Materiales, accesorios y suministros médicos, Fibras sintéticas, hules, plásticos y derivados, Otros productos químicos, Combustibles, lubricantes y aditivos, Carbón y sus derivados, Vestuario y uniformes, Prendas de seguridad y protección personal, Artículos deportivos, Productos textiles, Blancos y otros productos textiles, excepto prendas de vestir, Materiales de seguridad pública, Herramientas menores, Refacciones y accesorios menores de edificios, Refacciones y accesorios menores de mobiliario y equipo de administración, educacional y recreativo, Refacciones y accesorios menores de equipo de cómputo y tecnologías de la información, Refacciones y accesorios menores de equipo e instrumental médico y de laboratorio, Refacciones y accesorios menores de equipo de transporte, Refacciones y accesorios menores de maquinaria y otros equipos, Refacciones y accesorios menores otros bienes muebles.</t>
  </si>
  <si>
    <t xml:space="preserve">En el Capitulo 3000 "Servicios Generales" en: Gas, Agua potable, Agua tratada, Telefonía tradicional, Servicios de telecomunicaciones y satélites, Servicios de acceso de Internet, redes y procesamiento de información, Servicios integrales y otros servicios, Otros arrendamientos, Servicios de consultoría administrativa, procesos, técnica y en tecnologías de la información, Servicios de apoyo administrativo y fotocopiado, Servicios de impresión, Servicios financieros y bancarios, Reparación, mantenimiento y conservación de equipo de transporte para la ejecución de programas de seguridad pública y atención de desastres naturales, Reparación, mantenimiento y conservación de equipo de transporte destinados a servidores públicos y servicios administrativos, Instalación, reparación y mantenimiento de maquinaria, otros equipos y herramienta, Servicios de limpieza y manejo de desechos, Servicios de jardinería y fumigación, Servicios de revelado de fotografías, Pasajes terrestres al interior del Distrito Federal, Espectáculos culturales, Servicios funerarios y de cementerio a los familiares de los civiles y pensionistas directos, Impuestos y derechos, Otros gastos por responsabilidades, Impuesto sobre nóminas, Otros impuestos derivados de una relación laboral.
</t>
  </si>
  <si>
    <t>En el Capitulo 4000 en Premios y otras ayudas sociales a personas.</t>
  </si>
  <si>
    <t>En el Capitulo 5000 "Bienes Muebles, Inmuebles e Intangibles en: Muebles de oficina y estantería, Equipos y aparatos audiovisuales, Cámaras fotográficas y de video, Otro mobiliario y equipo educacional y recreativo, Vehículos y equipo terrestre destinados a servicios públicos y la operación de programas públicos, Maquinaria y equipo agropecuario, Maquinaria y equipo industrial,</t>
  </si>
  <si>
    <t>En el Capitulo 6000 en Edificación no habitacional y División de terrenos y construcción de obras de urbanización.</t>
  </si>
  <si>
    <t>FONDO, CONVENIO, SUBSIDIO O PARTICIPACIÓN:  5.P.1.7.0 FONDO DE APORTACIONES PARA EL FORTALECIMIENTO DE LOS MUNICIPIOS Y DE LAS DEMARCACIONES TERRITORIALES DEL D.F. (FORTAMUN)</t>
  </si>
  <si>
    <t xml:space="preserve">En el capitulo 3000 en: Servicio de energía eléctrica, Seguro de bienes patrimoniales, Servicios de Vigilancia y Telefonía tradicional. </t>
  </si>
  <si>
    <t xml:space="preserve">En el Capitulo 6000 en Edificación no habitacional. </t>
  </si>
  <si>
    <t xml:space="preserve">FONDO, CONVENIO, SUBSIDIO O PARTICIPACIÓN: 5.P.2.7.0.- Fondo de Aportaciones para el Fortalecimiento de las Entidades Federativas (FAFEF)  </t>
  </si>
  <si>
    <t>En el Capitulo 6000 en Edificación no habitacional.</t>
  </si>
  <si>
    <t>FONDO, CONVENIO, SUBSIDIO O PARTICIPACIÓN: 5.P.6.4.5. "(FAIS)- 2014 - LIQUIDA REMANENTES DEL PRINCIPAL"</t>
  </si>
  <si>
    <t>FONDO, CONVENIO, SUBSIDIO O PARTICIPACIÓN:  5.P.6.4.6. "(FAIS)- 2014 - LIQUIDA REMANENTES DE INTERESES DE RECURSOS FEDERALES".</t>
  </si>
  <si>
    <t xml:space="preserve">FONDO, CONVENIO, SUBSIDIO O PARTICIPACIÓN: 5.P.6.7.0.  Fondo de Aportaciones para la Infraestructura Social  (FAIS)  </t>
  </si>
  <si>
    <t xml:space="preserve">FONDO, CONVENIO, SUBSIDIO O PARTICIPACIÓN: 5.P.6.7.3. "(FAIS)- 2017 - LIQUIDA DEL PRINCIPAL." </t>
  </si>
  <si>
    <t>1</t>
  </si>
  <si>
    <t>2</t>
  </si>
  <si>
    <t>4</t>
  </si>
  <si>
    <t>201</t>
  </si>
  <si>
    <t>ACCIONES EN PRO DE LA IGUALDAD DE GENERO</t>
  </si>
  <si>
    <t>8</t>
  </si>
  <si>
    <t>6</t>
  </si>
  <si>
    <t xml:space="preserve">Objetivo: </t>
  </si>
  <si>
    <t xml:space="preserve">Promover la Igualdad de género con todos los habitantes de la demarcación
Brindar un espacio seguro con las condiciones básicas necesarias de resguardo temporal de 3 a 5 días de mujeres, sus hijas e hijos, víctimas de violencia que ponga en riesgo su integridad física, emocional y su vida, coadyuvando a su empoderamiento, rescate y ejercicio de sus derechos y su reinserción social, con una atención digna, especializada e integral. </t>
  </si>
  <si>
    <t xml:space="preserve">Acciones Realizadas: </t>
  </si>
  <si>
    <t>203</t>
  </si>
  <si>
    <t>3500</t>
  </si>
  <si>
    <t>Objetivo:</t>
  </si>
  <si>
    <t>Disminuir el problema de salud que representa la rabia entre perros y gatos, asimismo se fomenta la educación entre la comunidad de Azcapotzalco sobre el control de sus mascotas, con el fin de evitar una aumento desmedido de animales callejeros</t>
  </si>
  <si>
    <t>Se llevan a cabo 3 Mega Jornadas de esterilización gratuita en el año ubicándose en la explanada Delegacional, en el Centro de control Canino se realizan esterilizaciones, consultas, aplicación de vacuna antirrábica, adopciones de mascotas NO agresivas y sanas, se realizan cremaciones de cuerpos de mascotas y se realizan concientizaciones en diversas Colonias de la Demarcación, escuelas.</t>
  </si>
  <si>
    <t>3</t>
  </si>
  <si>
    <t>207</t>
  </si>
  <si>
    <t>0</t>
  </si>
  <si>
    <t>Brindar espacios comodos y adecuados para la atenciòn medica que se ofrece en las diferentes Clinicas Comunitarias.</t>
  </si>
  <si>
    <t>600</t>
  </si>
  <si>
    <t>Fomentar las actividades deportivas y recreativas para una vida más saludable en la comunidad de Azcapotzalco</t>
  </si>
  <si>
    <t>Se pagaròn Guardias al personal, se realizo la adquisición de muebles de oficina y estanteria, Otro mobiliario y equipo educacional y recreativo.</t>
  </si>
  <si>
    <t>212</t>
  </si>
  <si>
    <t>213</t>
  </si>
  <si>
    <t>Llevar a cabo la rehabilitación de edificios para brindar a la población servicos públicos de calidad.</t>
  </si>
  <si>
    <t>214</t>
  </si>
  <si>
    <t>MANTENIMIENTO, CONSERVACION Y REHABILITACION DE INFRAESTRUCTURA CULTURAL</t>
  </si>
  <si>
    <t>Brindar espacios comodos y adecuados para las diferentes actividades culturales que se ofrecen en los diferentes Museos dentro del Perìmetro Delegacional.</t>
  </si>
  <si>
    <t>Se realizò la Rehabilitación de los Museos Azcapotzalco y de los Pueblos Originales, Dentro del Perímetro Delegacional.</t>
  </si>
  <si>
    <t>215</t>
  </si>
  <si>
    <t>Evento</t>
  </si>
  <si>
    <t>1500</t>
  </si>
  <si>
    <t xml:space="preserve"> Incentivar y acercar a la población a eventos culturales  que se realizan dentro de la demarcación.</t>
  </si>
  <si>
    <t>5</t>
  </si>
  <si>
    <t>216</t>
  </si>
  <si>
    <t xml:space="preserve">APOYO A LA EDUCACION. </t>
  </si>
  <si>
    <t>1300</t>
  </si>
  <si>
    <t>Brinar apoyo a los estudiantes y personal docente de la Delegación Azcapotzalco.</t>
  </si>
  <si>
    <t>Se adquirieròn diversos Materiales y útiles de enseñanza para cursos impartidos, asì como  Productos alimenticios y bebidas para personas que apoyaron en los diversos cursos.</t>
  </si>
  <si>
    <t>218</t>
  </si>
  <si>
    <t>50</t>
  </si>
  <si>
    <t>Brinar escuelas públicas de calidad a los estudiantes y personal docentede la Delegación Azcapotzalco</t>
  </si>
  <si>
    <t>Se realizaròn Aportaciones a instituciones de seguridad social por los sueldos pagados en este trimestre, se compraron materiales para el mantenimiento de inmuebles:  Cemento y productos de concreto, Materiales complementarios y  Productos textiles</t>
  </si>
  <si>
    <t>Se realizaron trabajos de mantenimiento correctivo a diversos Planteles. Los trabajos realizados fueron los siguientes: retiro de escombro, lavado de cisterna, limpieza de azotea, lavado de tinacos, limpieza de jardineras, desazolve, albañilería, electricidad, pintura, impermeabilización, plomería, herrería, (Jardines de niños, primarias y secundarias).</t>
  </si>
  <si>
    <t>9</t>
  </si>
  <si>
    <t>227</t>
  </si>
  <si>
    <t>Brindar espacios comodos y adecuados para las diferentes actividades que se imparten y se ofrecen en los diferentes Centros de Desarrollo Social.</t>
  </si>
  <si>
    <t>Construcciòn de Centro de Desarrollo Social en la Colonia El Arenal.</t>
  </si>
  <si>
    <t>MANTENIMIETO, CONSERVACION Y REHABILITACIÓN DE INFRAESTRUCTURA DESARROLLO SOCIAL</t>
  </si>
  <si>
    <t>7</t>
  </si>
  <si>
    <t>Brindar espacios comodos y adecuados para las diferentes actividades que se imparten y se ofrecen en los diferentes Centros Sociales.</t>
  </si>
  <si>
    <t>Se realizò el Apoyo económico por defunción de familiares directos,  asì como la compra de diversos Materiales complementarios y Productos textiles, para el mantenimiento de los Centros de Atenciòn Social</t>
  </si>
  <si>
    <t>229</t>
  </si>
  <si>
    <t>900</t>
  </si>
  <si>
    <t>Brindar servicios educativo y alimentacion balanceada para las niñas y niños que acuden a los Centros de Desarrollo Infantil CENDIS de la demarcación.</t>
  </si>
  <si>
    <t>230</t>
  </si>
  <si>
    <t>Persona</t>
  </si>
  <si>
    <t xml:space="preserve"> Brindar servicios y ayuda de asistencia social a la ciudadanía de la demarcación.</t>
  </si>
  <si>
    <t>Se realizò el pago referente a los Sueldos base al personal permanete ya que en el caso de la Subdirección de Servicios Sociales, 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Comunitarios y el Módulo Providencia. También brinda este tipo de servicios, a través de  las brigadas comunitarias que se efectúan 5 días a la semana, en las diferentes colonias de la Delegación.         
En el caso de la Subdirección de Equidad Social, se refiere a los Programas Sociales operados por esta instancia, como es el caso de Apoyo Económico a Adultos Mayores 60-64 años, Apoyo Económico a Personas con Discapacidad, Programa Mujeres con Oficio y Apoyo en Especie a Personas con Discapacidad. En el período que se analiza se ha analizado la documentación de los beneficiarios para verificar la autenticidad de los datos.</t>
  </si>
  <si>
    <t>232</t>
  </si>
  <si>
    <t xml:space="preserve">Brindar las herramientas necesarias para que los pobladores de la localidad puedan encontrar un trabajo de manera mas pronta y oportuna, asi como de calidad, de esta manera coadyugar a el fortalecimiento economico de la población. </t>
  </si>
  <si>
    <t>Se atiende a los solicitantes que acuden a las oficinas, así mismo se les canaliza a la empresa que proporcionan sus vacantes a esta oficina para ofertarlas con los buscadores de empleo que tienen la oportunidad de ser entrevistados y contratados, también se realizan micro ferias mensuales del empleo en el jardín hidalgo. Así mismo se realizó la Adquisición de Materiales, útiles y equipos menores de oficina.</t>
  </si>
  <si>
    <t>UNIDAD RESPONSABLE DEL GASTO: 02CD02 DELEGACIÓN AZCAPOTZALCO</t>
  </si>
  <si>
    <t>APOYO A LA PREVENCION DEL DELITO</t>
  </si>
  <si>
    <t>Garantizar la seguridad de la población fija y flotante de esta demarcación territorial.</t>
  </si>
  <si>
    <t>Cubrir compromisos contraídos en el ejercicio fiscal 2016, correspondiente a los proyectos ganadores con presupuesto participativo, proyecto ganador: redes de prevención del delito desde la economía solidaria y las medicinas complementarias, colonia o pueblo: Clavería clave del comité ciudadano 02-008, colonia o pueblo: Del Recreo clave del comité ciudadano 02-018, colonia o pueblo: La Raza clave del comité ciudadano 02-041, colonia o pueblo: Santo Domingo clave del comité ciudadano 02-098.</t>
  </si>
  <si>
    <t>253</t>
  </si>
  <si>
    <t>333</t>
  </si>
  <si>
    <t>Garantizar en coordinación con las Delegaciones, que el acceso y uso del espacio público se lleve a cabo con el mínimo de impactos negativos a la población. Toda expresión política y social debe ser atendida de manera respetuosa.</t>
  </si>
  <si>
    <t>Se recorrieron todas las colonias de esta delegación sin embargo se puso mayor atención a las colonias:U.H El Rosario, San Martin Xochinahuac, U.H. Presidente Madero, U.H. Francisco Villa, U.H Prados del Rosario, Hacienda del Rosario,  La española, Pasteros,  Tierra Nueva, San Rafael, Santa Bárbara, Reynosa Tamaulipas, Santa Bárbara, San Juan Tlihuaca,  San Antonio,  Tezozomoc, Las trancas, Nueva Tezozomoc, Centro de Azcapotzalco, San Álvaro, Nextengo, Ángel Zimbrón, Clavería, Nueva Santa María, Tlatílco, Victoria de las Democracias, Aguilera, Liberación, Patrimonio Familiar, Arenal, Pro-Hogar, Euzkadi, La Raza.</t>
  </si>
  <si>
    <t xml:space="preserve">Se llevaron acabo los recorridos dentro los espacios de recreación a fin de evitar el mal uso, el consumo de cualquier bebida o droga asi como el robo a los visitantes teniendo 566 acciones preventivas. Los Deportivos fueron los siguientes: Deportivo Azcapotzalco, Deportivo 20 de noviembre,  Deportivo Renovación,  Deportivo Victoria de las Democracias, Alameda Norte y Parque Tezozomoc. </t>
  </si>
  <si>
    <t xml:space="preserve">Se realizó presencia en Mercados Públicos, Iglesias y Parroquias (apoyos en Fiestas patronales y otros eventos dentro de las mismas), se brindó el apoyo a 1,864 eventos Deportivos y Culturales realizados en todo el perímetro Delegacional. </t>
  </si>
  <si>
    <t>204</t>
  </si>
  <si>
    <t>Proporcionar seguridad a la población, concientizar y fomentar acciones de prevención en caso de desastres naturales y/o emergencias. Atender las demandas de los ciudadanos en materia de Protección civil.</t>
  </si>
  <si>
    <t>Atención de emergencias: Se Realizarón servicios de atención pre-hospitalaria, primer contacto y mitigación de riesgo. Realizamos operativos para brindar asistencia técnica y acompañamiento a eventos culturales y tradicionales. 
Dentro de este campo de actividades, cabe señalar que cubrimos a una franja poblacional del orden de 66,000 habitantes aproximadamente. Y tuvimos presencia en las siguientes colonias:
Azcapotzalco Centro, Aguilera, Industrial Vallejo, La Providencia, Nueva Santa María, Prados del Rosario, Prohogar, Reynosa Tamaulipas, San Álvaro, San Juan Tilhuaca, San Marcos, San Pedro Xalpa, Santa Apolonia, Santa Bárbara, Santa Cruz Acayucan, Santa Lucía, Santiago Ahuizotla, Santo Domingo, U.H El Rosario, Victoria de la Democracias, San Sebastián y Santa Ines.</t>
  </si>
  <si>
    <t>Adquisición de otros Equipos para Protección Civil, que se integran de: 1 medidores de oxígeno, 1 Distanciometro,  1 GPS, 1 Detector de Multigas. el  personal a cargo de atender los servicios de emergencias deben contar con el equipo mínimo que les permita seguridad al momento de realizar las acciones de intervención ante un fenómeno perturbador.</t>
  </si>
  <si>
    <t>Comerciante</t>
  </si>
  <si>
    <t>500</t>
  </si>
  <si>
    <t>Garantizar el correcto funcionamiento del comercio que se ubica en la calle, camellones, banquetas, avenidas, asegurando que no existan afectaciones para las personas que transitan por el lugar donde se encuentran instalados.</t>
  </si>
  <si>
    <t>Empresa</t>
  </si>
  <si>
    <t>920</t>
  </si>
  <si>
    <t>Proporcionar capacitación y desarrollo a los microempresarios de esta demarcación para lograr un crecimiento en sus empresas y puedan continuar con la generación de empleos.</t>
  </si>
  <si>
    <t>Se realizaron cursos de capacitación en temas administrativos, financieros, contables, desarrollo personal, mercadotecnia, manejo higiénico de alimentos y cooperativismo, con lo que se busca impulsar y fomentar el desarrollo económico de los emprendedores de la delegación. Se llevó a cabo la 4ta feria “hecho en Azca, rumbo a la escuela” en el cual la población logro adquirir todo lo referente a el regreso a clases como : cuadernos, libros, lápices etc. Así como el cubrir las asignaciones al personal sindicalizado y no sindicalizado adscripto a esta Delegación.</t>
  </si>
  <si>
    <t>Tonelada</t>
  </si>
  <si>
    <t>Recolectar residuos sòlidos para mejorar el ambiente dentro de la demarcaciòn</t>
  </si>
  <si>
    <t>206</t>
  </si>
  <si>
    <t>KILÓMETRO</t>
  </si>
  <si>
    <t>162</t>
  </si>
  <si>
    <t>Proporcionar áreas verdes limpias para una mejor calidad del aire.</t>
  </si>
  <si>
    <t>El mantenimiento de las áreas verdes de la delegación consta de 44 jardines públicos, 6 glorietas, la Alameda Norte, 5 parques, 8 plazas y 7 parques de bolsillos, con un total de 1,559, 652 m2  de área. Parque Revolución de la colonia Nueva Santa María, Jardín San Antonio, Jardín de la colonia Pro-Hogar, Jardín de la colonia Clavería. Se realizó el mantenimiento integral a los parques de bolsillo, jardines, remanentes y camellones con los siguientes datos en este periodo julio  aseptiembre de este año: Papeleo de 378 has, Barrido de 391 has. Poda de pasto 548 has,  Poda de seto 1560  ml, , recordando que en algunas zonas el mantenimiento es constante. Con una población beneficiada de más de 200 mil habitantes.</t>
  </si>
  <si>
    <t>16 m2 de Huerto Urbano en las Colonias San Pablo Xalpa, Providencia, Reynosa Tamaulipas y U.H. El Rosario. 20 m2 de Muro verde instalado en la Calle Libertad esquina Camarones frente al Busto de Tina Modotti. 45m2 de Huerto Urbano en Esc. Prim Tierra y Libertad, Esc. Prim. Velasco Zuleta y Esc. Sec. No. 54. 10 m2 de cama de cultivo en el Deportivo Reynosa 10 m2 de Huerto Urbano en el CDC de San Pedro Xalpa. 25 m2 de Rosales en el Parque Calpulli. 6m2 de Huerto Urbano en la Esc. Prim. Tierra y Libertad. 3m2 de Muro Verde en la Esc. Prim Estado de Nuevo León. 24 m2 de Muro Verde en la Esc. Primaria Emprendedor Cuitlahuac. 10 m2 de Huerto Urbano en la Biblioteca Xavier Villaurrutia. 7.7 m2 de Muro Verde en el Mercado 23 de Abril. 16 m2 de cama de cultivo en el Deportivo Ceylán. 1.5. m2 de Huerto Urbano en el CENDI Reynosa Tamaulipas. 100m2 de setos en el parque Azcatl Paqui.</t>
  </si>
  <si>
    <t>Uno de los puntos de los compromisos de este nuevo gobierno fue el rescate del Parque Tezozomoc, emblemático para Azcapotzalco y el cual representa uno de los mejores ejemplos de arquitectura del paisaje de nuestra ciudad, este parque ubicado en la zona norte, con un estimado de visita de 2 mil personas semanalmente con influencia metropolitana. Se brindó mantenimiento a las áreas verdes de este Parque.</t>
  </si>
  <si>
    <t>Derivado de las condiciones ambientales que presenta la Delegación Azcapotzalco se plantea la implementación de espacios Verdes (Muros y Huertos Urbanos) para poder mitigar el calentamiento y mejorar las condiciones de nuestros ciudadanos.</t>
  </si>
  <si>
    <t>208</t>
  </si>
  <si>
    <t>800</t>
  </si>
  <si>
    <t>Tener en óptimas condiciones los árboles de la demarcación para un mejor alumbramiento y seguridad entre los ciudadanos de Azcapotzalco.</t>
  </si>
  <si>
    <t xml:space="preserve">Se realizó el pago de asignaciones al personal adscripto a la Delegación tales como sueldos base al personal permanente, al personal a lista de raya base, horas extraordinarias, guardias, cuotas para el fondo de ahorro y fondo de trabajo y asignaciones para pago de antigüedad. </t>
  </si>
  <si>
    <t>211</t>
  </si>
  <si>
    <t>Proporcionar a la ciudadanía áreas seguras y de calidad</t>
  </si>
  <si>
    <t>Se dio mantenimiento al señalamiento vehicular y peatonal en calles y avenidas de esta demarcación, con la finalidad de brindar mayor seguridad y orientación a los peatones y conductores que circulan en la misma. Se hicieron los pagos correspondientes a sueldos y salarios al personal.</t>
  </si>
  <si>
    <t xml:space="preserve">CONSTRUCCION Y AMPLIACIÓN DE EDIFICIOS PUBLICOS. </t>
  </si>
  <si>
    <t>La creación de espacios publicos para la realizacion de las actividades administrativas y operativas que esten a cargo de esta delegacion, con la finalidad de dar y proporcionar mejores instalaciones y espacios con la mayor seguridad a los trabajadores.</t>
  </si>
  <si>
    <t>MANTENIMIENTO, CONSERVACIÓN  Y REHABILITACIÓN DE EDIFICIOS PÚBLICOS</t>
  </si>
  <si>
    <t>10</t>
  </si>
  <si>
    <t>Brindar mejores espacios públicos a la ciudadanía.</t>
  </si>
  <si>
    <t xml:space="preserve">Se realizaron trabajos por los siguientes conceptos, pintura albañilería, electricidad, lavados de tinacos, limpieza de azotea, plomería herrería, en diferentes edificios públicos. Por lo que se realizo la adquisición de Material eléctrico y electrónico, Otros materiales y artículos de construcción y reparación, Productos químicos básicos, Productos textiles y Refacciones y accesorios menores otros bienes muebles. </t>
  </si>
  <si>
    <t>Se realizò el pago de sueldos y salarios al personal.</t>
  </si>
  <si>
    <t>MANTENIMIENTO, CONSERVACIÓN  Y REHABILITACIÓN DE BANQUETAS</t>
  </si>
  <si>
    <t>12000</t>
  </si>
  <si>
    <t>Conservar y mantener las vialidades peatonales, para mejorar el entorno urbano y calidad de vida de la población local y flotante.</t>
  </si>
  <si>
    <t xml:space="preserve">Se realizò la compra de diversos Productos textiles y materiales de limpieza. </t>
  </si>
  <si>
    <t>Conservar y mantener guarniciones y banquetas de acuerdo al programa establecido, las acciones se realizarón en 18 colonias, beneficiando a 310,030 personas aproximadamente (población fija y flotante)</t>
  </si>
  <si>
    <t>Se realizò el pago de sueldos y salarios del personal.</t>
  </si>
  <si>
    <t>MANTENIMIENTO, CONSERVACIÓN  Y REHABILITACIÓN DE INFRAESTRUCTURA COMERCIAL</t>
  </si>
  <si>
    <t>Brindar espacios públicos a comerciantes y demandantes de bienes y servicios en un solo lugar.</t>
  </si>
  <si>
    <t>Mantenimiento, conservación y rehabilitación de infraestructura comercial a los mercados 23 de abril, arenal, jardin fortuna nacional, prohogar, Clavería y Providencia. Se hizo el pago de los sueldos y salarios correspondientes al personal.</t>
  </si>
  <si>
    <t>40000</t>
  </si>
  <si>
    <t>Conservar y mantener las vialidades secundarias de acuerdo al programa establecido. Mejorar el entorno urbano y calidad de vida de los habitantes</t>
  </si>
  <si>
    <t>Trabajos de Bacheo, reemcarpetamiento y constrcción de la carpeta asfltica, en distintas Colonias de la Demarcación, beneficiando a 452,255 personas aproximadamente (población fija y flotante).</t>
  </si>
  <si>
    <t>A través de los procedimientos de reencarpetado y construcción de la carpeta asfáltica se han realizado trabajos de mantenimiento en diferentes Colonias de esta Delegación.</t>
  </si>
  <si>
    <t>Rehabilitación de vialidades en las Colonias Santa Bárbara, San Antonio y Ampliación del Gas, se realiza el pago de sueldos y salarios al personal.</t>
  </si>
  <si>
    <t>219</t>
  </si>
  <si>
    <t>12</t>
  </si>
  <si>
    <t>11</t>
  </si>
  <si>
    <t>Llevar a cabo la rehabilitación y mantenimiento para tener espacios públicos de calidad y crear una imagen urbana favorable y de confianza en la sociedad.</t>
  </si>
  <si>
    <t>Se realizó borrado de graffitti en las colonias: San Martin Xochinahuac, San Pedro Xalpa y Santiago Ahuizotla.</t>
  </si>
  <si>
    <t>Se efectuó 544 retiros de escombro en diferentes Colonias de esta demarcación territorial, beneficiando asi a 475,802 personas aproximadamente (población fija y flotante)</t>
  </si>
  <si>
    <t>Rehabilitación de Ciclovía en las Colonias Arenal, Tlatilco y Ampliación del Gas y en la Avenida Ferrocarriles Nacionales. En las colonias Arenal, Tlatilco, Ampliación del Gas y en Av. Ferrocarriles Nacionales, dentro del Perímetro Delegacional.</t>
  </si>
  <si>
    <t>Rehabilitación del Parque Tezozomoc.</t>
  </si>
  <si>
    <t>150</t>
  </si>
  <si>
    <t>Brindar a la población local y flotante señalamientos viales para mejor ubicación de calles y centros de interés.</t>
  </si>
  <si>
    <t>Instalación de señalamientos verticales en 16 Colonias de esta delegación.  Se adquiriero diversos Materiales complementarios.</t>
  </si>
  <si>
    <t>Se realizo el pago de sueldos y salarios al personal.</t>
  </si>
  <si>
    <t>222</t>
  </si>
  <si>
    <t>157090</t>
  </si>
  <si>
    <t>Asegurar el abasto y acceso al agua potable para los habitantes de la Delegación Azcapotzalco</t>
  </si>
  <si>
    <t>Se realizaròn adquisiciones de diversos materiales tales como: Fibras sintéticas, hules, plásticos y derivados.</t>
  </si>
  <si>
    <t>Se brindó suministro de agua potable en camión tipo pipas donde la población lo requiera. Beneficiando a 229,000 habitantes, en 66 Colonias de esta Demarcación.</t>
  </si>
  <si>
    <t xml:space="preserve">Trazo y nivelación, corte de carpeta asfaltica, excavación de zanja, cama de arena, suministros y colocacion de tuberi, acarreos, conexión de tomas domiciliarias, relleno y compactacion de zanja, bacheo, cajas de valvulas, en 30 colonias. </t>
  </si>
  <si>
    <t>22000</t>
  </si>
  <si>
    <t xml:space="preserve">Brindar a la población local y flotante calles y avenidas iluminadas, para que realicen sus recorridos familiares y/o de origen destino, asimismo, disminuir la delincuencia en vías públicas. </t>
  </si>
  <si>
    <t>Trabajadores operativos adscritos a esta delegación realizaron trabajos de mantenimiento preventivo a luminarias en vialidades vehiculares y peatonales de la demarcación en beneficio de la población local y flotante.</t>
  </si>
  <si>
    <t>224</t>
  </si>
  <si>
    <t>241</t>
  </si>
  <si>
    <t>COORDINACION DE POLITICAS</t>
  </si>
  <si>
    <t>Mantener vínculos con otras instancias gubernamentales para la coordinación de planeación y ejecucion de trabajos en beneficio de la población.</t>
  </si>
  <si>
    <t xml:space="preserve">Brindar atención a la ciudadanía que requiera de servicios de asesoría legal, jurídica y/o de los programas delegacionales, asi como la compra de materiales de oficina, utiles y equipos menores, incluyendo los pagos de asignaciones al personal sindicalizado y no sindicalizado adscrpto a esta Delegación. </t>
  </si>
  <si>
    <t>Se realizò el pago Servicio de energía eléctrica, adquisiciones de diveros Seguro de bienes patrimoniales, compra de diversos Combustibles, lubricantes y aditivos, asì como el pago de sueldos y salarios al personal.</t>
  </si>
  <si>
    <t>Realizar los trámites administrativos antes las diferentes instancias gubernamentales requeridos por las áreas administrativas y operativas que ingtegran a esta delegación.</t>
  </si>
  <si>
    <t>Brindar atención a la ciudadanía que requiera de servicios de asesoría legal, jurídica y/o de los programas delegacionales.</t>
  </si>
  <si>
    <t>Se realizò el pago de  Sueldos base al personal permanente, asì como el pago de Impuesto sobre nóminas y el de Otros impuestos derivados de una relación laboral.
Otros impuestos derivados de una relación laboral.</t>
  </si>
  <si>
    <t>Se realizò el pago por Reparación, mantenimiento y conservación de equipo de transporte destinados a servicios públicos y operación de programas públicos.</t>
  </si>
  <si>
    <t>Se realizó el pago por la adquisición de equipo de oficina, material de limpieza, equipo eléctrico y herramientas menores, refacciones de equipo de cómputo para las áreas administrativas, asi como refacciones de equipo de transporte, se realizó el pago de gas y de agua tratada.</t>
  </si>
  <si>
    <t>Se realizó el pago de Sueldos base al personal permanente, al personal a lista de raya base, Compensaciones adicionales y provisionales por servicios especiales, Aportaciones a instituciones de seguridad social, Cuotas para el fondo de ahorro, asi mismo la adquirió de artículos metálicos para la construcción, y Espectáculos culturales.</t>
  </si>
  <si>
    <t>A02D27003</t>
  </si>
  <si>
    <t>Adquisición de vehículos para el uso de Obras de Servicios Urbanos.</t>
  </si>
  <si>
    <t>A02D27004</t>
  </si>
  <si>
    <t>Adquisición de maquinaria, equipo industrial y vehículos.</t>
  </si>
  <si>
    <t>A02D27010</t>
  </si>
  <si>
    <t>Adquisición de equipo de cómputo e informático.</t>
  </si>
  <si>
    <t>O02D27002</t>
  </si>
  <si>
    <t>Mantenimiento, conservación y rehabilitación de infraestructura comercial a los mercados Clavería y Providencia.</t>
  </si>
  <si>
    <t>Se realizarón trabajos de mantenimiento en mercados públicos , que consisten en: mantenimiento integral en pisos, techos en locales y sanitarios, así como en instalaciones eléctricas e hidráulicas.</t>
  </si>
  <si>
    <t>O02D27003</t>
  </si>
  <si>
    <t>Rehabilitación de la Red Secundaria de Drenaje en 13 Colonias de la Delegación Azcapotzalco.</t>
  </si>
  <si>
    <t>Se realizaróán trabajos de mantenimiento y rehabilitación a la red de drenaje en 8.10 (KIL) para la ejecución de trabajos que consisten en: rehabilitación y sustitución de tuberia asi como la sustitución de pozo y descargas nuevas.</t>
  </si>
  <si>
    <t>O02D27004</t>
  </si>
  <si>
    <t>Rehabilitación de la red secundaria de agua potable en 7 colonias de la Delegación Azcapotzalco.</t>
  </si>
  <si>
    <t>Se Realizarón trabajos de mantenimiento y rehabilitación a la red secundaria de agua potable realizando los trabajos en 4,731 (ML)</t>
  </si>
  <si>
    <t>O02D27005</t>
  </si>
  <si>
    <t>Mantenimiento, conservación y rehabilitación del Sistema de Drenaje en Colonias dentro del perímetro Delegacional.</t>
  </si>
  <si>
    <t>O02D27006</t>
  </si>
  <si>
    <t>Mantenimiento, Conservación y Rehabilitación de infraestructura de Agua Potable, en Colonias dentro del preímetro Delegacional.</t>
  </si>
  <si>
    <t>O02D27007</t>
  </si>
  <si>
    <t>Mantenimiento, conservación de escuelas públicas.</t>
  </si>
  <si>
    <t>Trabajos de mantenimiento a escuelas públicas 20 (ESC): Los trabajos a realizar consisten en: impermeabilización, malla solar, resanado y pintura en interiores y exteriores.</t>
  </si>
  <si>
    <t>O02D27012</t>
  </si>
  <si>
    <t>Ampliación y Equipamiento de una Clínica Comunitaria</t>
  </si>
  <si>
    <t>Se realizaron: Trabajos preliminares, Cimentación, Pisos, Muros, Losa, Acabados en Pisos, Instalación Eléctrica, Instalación Hidráulica, Instalación Sanitaria, Cancelería, Escalera.</t>
  </si>
  <si>
    <t>O02D27013</t>
  </si>
  <si>
    <t>Rehabilitación del Sistema de Distribución de Agua Potable, en las colonias Santa Cruz Acayucan, Providencia, Ex Hacienda el Rosario, Nueva España y Unidad Habitacional el Rosario</t>
  </si>
  <si>
    <t>Se realizaron trabajos en 2000 (ML): Trazo y nivelación para desplante de estructura para obra hidráulica, con equipo de topografía, incluye materiales para señalamiento.</t>
  </si>
  <si>
    <t>O02D27015</t>
  </si>
  <si>
    <t>Rehabilitación de los Museos Azcapotzalco y de los Pueblos Originales</t>
  </si>
  <si>
    <t>Se realizará rehabilitación en 2 (INM); cuyos trabajos consistirán en 1)Museo de los Pueblos Originales</t>
  </si>
  <si>
    <t>O02D27016</t>
  </si>
  <si>
    <t>Rehabilitación de Trotapistas, en los deportivos Ceylán, Xochinahuac y Azcapotzalco.</t>
  </si>
  <si>
    <t>Se realizará rehabilitación en 3 (DEP) cuyos trabajos consisten en: preliminares, Terracerías, Rehabilitación de Guarnición (Bordillo),  rehabilitación de pista con sustitución de arcilla, acabados e instalación hidráulica.</t>
  </si>
  <si>
    <t>O02D27018</t>
  </si>
  <si>
    <t>Construcción de Centro de Desarrollo Comunitario en la Colonia el Arenal</t>
  </si>
  <si>
    <t>Se realizará la construcción de 1 (INM); los trabajos consistirán en: Preliminares, Cimentación, Estructura de Concreto, Muros, Instalación Eléctrica, Instalación Sanitaria, Muebles de Baño, Acabados, Cancelería, Herrería, Escalera e Instalación de Gas.</t>
  </si>
  <si>
    <t>O02D27019</t>
  </si>
  <si>
    <t>Ampliación y rehabilitación de Centros de Capacitación para el manejo de Residuos Sólidos.</t>
  </si>
  <si>
    <t>Se realizará ampliación y rehabilitación en 16 (INM) cuyos trabajos consisten en: trabajos Preliminares, Cimentación, Pisos, Muros, Losa, Acabados, Instalación Eléctrica, Instalación Hidráulica (salidas), Instalación Sanitaria en las bodegas.</t>
  </si>
  <si>
    <t>O02D27020</t>
  </si>
  <si>
    <t>Rehabilitación de Ciclovía en las Colonias Arenal, Tlatilco y Ampliación del Gas y en la Avenida Ferrocarriles Nacionales.</t>
  </si>
  <si>
    <t>Se realizará rehabilitación en Meta 1; 4 (ESP) ejecutando trabajos en Meta 2; 5,520 (CLV mts) de ciclovías.</t>
  </si>
  <si>
    <t>O02D27021</t>
  </si>
  <si>
    <t>Ampliación y Rehabilitación al Centro de Atención de Respuesta a Emergencias de Protección Civil</t>
  </si>
  <si>
    <t>Se realizará ampliación y rehabilitación en 1(INM); los trabajos consistirán en: Preliminares, Cimentación, Pisos, Muros, Estructura metálica, Instalación Eléctrica, Instalación Hidráulica, Instalación Sanitaria (incluye Muebles de Baño), Cancelería.</t>
  </si>
  <si>
    <t>O02D27022</t>
  </si>
  <si>
    <t>Rehabilitación de vialidades en las Colonias Santa Bárbara, San Antonio y Ampliación del Gas</t>
  </si>
  <si>
    <t>Se realizará rehabilitación en vialidades en 24,564 (M2); cuyos trabajos consisten en renivelación de brocales, fresado, relleno con tepetate, mejoramiento de base - subbase, aplicación de riego de liga e impregnación y colocación de carpeta asfáltica.</t>
  </si>
  <si>
    <t>O02D27023</t>
  </si>
  <si>
    <t>Rehabilitación del Parque Tezozomoc</t>
  </si>
  <si>
    <t>Se llevará a cabo la Rehabilitación del Parque Tezozomoc 1 (PAR), donde se efectuarán trabajos en canchas de usos múltiples, cubierta tipo velaria, jardinería, construcción de caseta de vigilancia, rehabilitación de instalación hidraúlica en lago.</t>
  </si>
  <si>
    <t>O02D27024</t>
  </si>
  <si>
    <t>Rehabilitación y ampliación de alumbrado público en la Unidad Habitacional El Rosario.</t>
  </si>
  <si>
    <t>Se rehabilitará y ampliará el alumbrado público en la Unidad Habitacional El Rosario de 1,489 (LUM), donde se efectuarán trabajos de Preliminares, Líneas de Alimentación, Suministro e Instalación de Luminarias sustitutas con Tecnología de  LEDS.</t>
  </si>
  <si>
    <t>O02D27025</t>
  </si>
  <si>
    <t>Construcción del Centro Social de Servicios Comunitarios Cananea.</t>
  </si>
  <si>
    <t>Se realizará la construcción de  Centro Social de Servicios Comunitarios Cananea 1 (INM).</t>
  </si>
  <si>
    <t>O02D27067</t>
  </si>
  <si>
    <t>Rehabilitación de Carpeta Asfáltica en Vialidades, en la Calle Poniente 116, Colonia Industrial Vallejo, Delegación Azcapotzalco.</t>
  </si>
  <si>
    <t>4419
"Otras ayudas sociales a personas"</t>
  </si>
  <si>
    <t>Programa de ayuda para jovenes,                                                             "GUARDIANES POR L A PAZ"                                          El programa de Guardianes por la Paz forma parte de la política social que la Delegación Azcapotzalco, implementado a través de la Subdirección de Servicios Sociales y se articula con otros programas como el Programa de Talleres para Estudiantes de 1° y 2° de Secundaria</t>
  </si>
  <si>
    <t>Unidad Habitacional</t>
  </si>
  <si>
    <t>Todos los Habitantes de esta Colonia</t>
  </si>
  <si>
    <t>Todos los Habitantes de estas Delegación</t>
  </si>
  <si>
    <t>Todos los Habitantes de estas Colonias</t>
  </si>
  <si>
    <t>4411
"Premios"</t>
  </si>
  <si>
    <t>Rehabilitación de Alumbrado Público.</t>
  </si>
  <si>
    <t>Rehabilitación de Alumbrado Público en 50 Colonias de la Demarcacion.</t>
  </si>
  <si>
    <t>Construcción de Centro Social.</t>
  </si>
  <si>
    <t>Construcción de Centro Social de Servicios Comunitarios Cananea.</t>
  </si>
  <si>
    <t>Rehabilitación y Mantenimiento del Centro Historico de Azcapotzalco.</t>
  </si>
  <si>
    <t>Del 1 de enero al 31 de diciembre de 2017 (2)</t>
  </si>
  <si>
    <t>PERÍODO:  ENERO-DICIEMBRE 2017</t>
  </si>
  <si>
    <t xml:space="preserve">OPERACIÓN DE PANTEONES PUBLICOS </t>
  </si>
  <si>
    <t>OPERACIÓN DE PANTEONES PUBLICOS</t>
  </si>
  <si>
    <t>225</t>
  </si>
  <si>
    <t>FONDO, CONVENIO, SUBSIDIO O PARTICIPACIÓN:  5.P.6.6.5. "RECURSOS FEDERALES-APORTACIONES FEDERALES PARA LAS ENTIDADES FEDERATIVAS Y MUNICIPIOS-FONDO DE APORTACIONES PARA LA INFRAESTRUCTURA SOCIAL (FAIS)- 2016 - REMANENTES DEL PRINCIPAL"</t>
  </si>
  <si>
    <t>FONDO, CONVENIO, SUBSIDIO O PARTICIPACIÓN: 5.P.6.6.5. "RECURSOS FEDERALES-APORTACIONES FEDERALES PARA LAS ENTIDADES FEDERATIVAS Y MUNICIPIOS-FONDO DE APORTACIONES PARA LA INFRAESTRUCTURA SOCIAL (FAIS)- 2016 - REMANENTES DEL PRINCIPAL"</t>
  </si>
  <si>
    <t>FONDO, CONVENIO, SUBSIDIO O PARTICIPACIÓN:  5.P.6.6.6. "RECURSOS FEDERALES-APORTACIONES FEDERALES PARA LAS ENTIDADES FEDERATIVAS Y MUNICIPIOS-FONDO DE APORTACIONES PARA LA INFRAESTRUCTURA SOCIAL (FAIS)- 2016 - REMANENTES DE INTERESES DE RECURSOS FEDERALES".</t>
  </si>
  <si>
    <t>FONDO, CONVENIO, SUBSIDIO O PARTICIPACIÓN: 5.P.6.6.6. "RECURSOS FEDERALES-APORTACIONES FEDERALES PARA LAS ENTIDADES FEDERATIVAS Y MUNICIPIOS-FONDO DE APORTACIONES PARA LA INFRAESTRUCTURA SOCIAL (FAIS)- 2016 - REMANENTES DE INTERESES DE RECURSOS FEDERALES"</t>
  </si>
  <si>
    <t>FONDO, CONVENIO, SUBSIDIO O PARTICIPACIÓN: 5.M.Y.7.3 "RECURSOS FEDERALES-PROVISIONES SALARIALES Y ECONOMICAS-PROYECTO DE DESARROLLO REGIONAL IV-2017-LIQUIDA DE RECURSOS ADICIONALES DE PRINCIPALES"</t>
  </si>
  <si>
    <t>FONDO, CONVENIO, SUBSIDIO O PARTICIPACIÓN:  5.P.6.4.5. "RECURSOS FEDERALES-APORTACIONES FEDERALES PARA LAS ENTIDADES FEDERATIVAS Y MUNICIPIOS-FONDO DE APORTACIONES PARA LA INFRAESTRUCTURA SOCIAL (FAIS)- 2014 - LIQUIDA REMANENTES DEL PRINCIPAL"</t>
  </si>
  <si>
    <t>FONDO, CONVENIO, SUBSIDIO O PARTICIPACIÓN: 5.P.6.4.6. "RECURSOS FEDERALES-APORTACIONES FEDERALES PARA LAS ENTIDADES FEDERATIVAS Y MUNICIPIOS-FONDO DE APORTACIONES PARA LA INFRAESTRUCTURA SOCIAL (FAIS)- 2014 - LIQUIDA REMANENTES DE INTERESES DE RECURSOS FEDERALES"</t>
  </si>
  <si>
    <t>FONDO, CONVENIO, SUBSIDIO O PARTICIPACIÓN: 5.P.6.7.3. "RECURSOS FEDERALES-APORTACIONES FEDERALES PARA LAS ENTIDADES FEDERATIVAS Y MUNICIPIOS-FONDO DE APORTACIONES PARA LA INFRAESTRUCTURA SOCIAL (FAIS)- 2017 - LIQUIDA DEL PRINCIPAL."</t>
  </si>
  <si>
    <t>A)No presenta variación entre el presupuesto Devengado y el Programado.</t>
  </si>
  <si>
    <t xml:space="preserve">B)No presenta variación entre el presupuesto ejercido y el devengado.  </t>
  </si>
  <si>
    <t xml:space="preserve">La variación entre Metas Programadas al Periodo y del Índice de Cumplimiento Presupuestal Previsto al Periodo, es derivada de la declaratoria de emergencia con motivo del fenómeno sísmico ocurrido el 19 de septiembre, por lo en los meses de septiembre y octubre no fue posible llevar a cabo todas las actividades programadas. </t>
  </si>
  <si>
    <t>En el Capitulo 6000 "Invesión Pública" en  División de terrenos y construcción de obras de urbanización</t>
  </si>
  <si>
    <t xml:space="preserve">En el capitulo 3000 en: Servicios profesionales, científicos, técnicos integrales y otros. </t>
  </si>
  <si>
    <t>Se brindo atenciòn a la Casa de emergencia para mujeres victimas de violencia, 55 beneficiarias , apoyo en especie asi como contención psicológica, asesoría jurídica, apoyo de trabajo social, atención médica y talleres de habilidades para el trabajo, así como de habilidades sociales que colaboren con su empoderamiento y la visibilización de la violencia.
Se realizó la jornada por los Derechos de la Mujer para reflexionar sobre la condición de género
Se entregaron los apoyos mensuales a las beneficiarias, en este periodo se entregaron un total de 300 apoyos.</t>
  </si>
  <si>
    <t xml:space="preserve">Se continuó con la promoción de las actividades deportivas que se desarrollaron en los Centros Deportivos de la delegación en beneficio de la salud de los habitantes de Azcapotzalco. Se llevaron a cabo 112 actividades deportivas, de activación física y de recreación. en los parques azcatl paqui, alameda norte, parque la española, parque hundido y jardín hidalgo se llevaron a cabo 34 eventos respectivamente con actividades de zumba para beneficio de mujeres en un rango de edad de 18 a 56 años de edad, en el módulo tlatilco se llevaron a cabo 12 eventos de activación física para adultos mayores, 21 eventos de zumba para las mujeres de las colonias aledañas a dicho módulo deportivo, en el deportivo Azcapotzalco, durante el mes de octubre se realizaron el torneo de basquetball (con la participación de 130 atletas), y el XIII campeonato nacional de TAE NWON DO, igualmente en octubre se llevo acabo la carrera por el dia de la resistencia indígena por las calles aledañas al parque Tezozomoc. Asi mismo en octubre se entrego la segunda ministración de los programas sociales “apoyos económicos a niñas y niños chitololos” y de “apoyo económico a deportistas de alto rendimiento,en noviembre se celebraron los juegos preparativos de basquetboll rumbo a los distritales, además de una exhibición de box en las categorías amateur y profesional, entre otras actividades, asi mismo , en diciembre se efectuo la final del torneo cachibol, las semifinales y la final de los equipos de futbol y futbol 7, en este mes se concluyeron los apoyos económicos. Finalmente en la unidad habitacional el rosario se llevaron acabo 15 actividades de activación física, cada domingo del trimestre se llevaron acabo paseos ciclistas a través de la avenida camarones y activación física a lo largo del trayecto, asi mismo se llevaron a cabo dos radadas nocturnas. </t>
  </si>
  <si>
    <t>591</t>
  </si>
  <si>
    <t>1.30</t>
  </si>
  <si>
    <t>611</t>
  </si>
  <si>
    <t>1323</t>
  </si>
  <si>
    <t>52</t>
  </si>
  <si>
    <t>13</t>
  </si>
  <si>
    <t>2395</t>
  </si>
  <si>
    <t>1920</t>
  </si>
  <si>
    <t>178</t>
  </si>
  <si>
    <t>50.88</t>
  </si>
  <si>
    <t>2660</t>
  </si>
  <si>
    <t>9711</t>
  </si>
  <si>
    <t>18634</t>
  </si>
  <si>
    <t>10787.10</t>
  </si>
  <si>
    <t>144664.56</t>
  </si>
  <si>
    <t>95045.57</t>
  </si>
  <si>
    <t>54</t>
  </si>
  <si>
    <t>1932</t>
  </si>
  <si>
    <t>159</t>
  </si>
  <si>
    <t>159478</t>
  </si>
  <si>
    <t>217900</t>
  </si>
  <si>
    <t>25657</t>
  </si>
  <si>
    <t>12989</t>
  </si>
  <si>
    <t>274</t>
  </si>
  <si>
    <t>7135</t>
  </si>
  <si>
    <t>6524</t>
  </si>
  <si>
    <t>Se realizó la ampliación y equipamiento de una clínica comunitaria, calle Liberato Lara s/n, esq. Gral. Joaquín Amaro, colonia ampliación San Pedro Xalpa, delegación Azcapotzalco, así como, la ampliacion del centro de salud San Rafael para consultorio dental", en la colonia Nuevo San Rafael.</t>
  </si>
  <si>
    <t>Se realizó la rehabilitación de Trotapistas, en los deportivos Ceylán, Xochinahuac y Azcapotzalco, ubicados dentro del perímetro delegacional, se dio mantenimiento y rehabilitación del salón de usos múltiples en el deportivo Xochinahuac, Rehabilitación de canchas, en la colonia Cosmopolita  Ampliación y Arreglo de las Canchas (mallas) en la colonia Sector Naval.</t>
  </si>
  <si>
    <t>Se adquirio Otros productos minerales no metálicos, Artículos metálicos para la construcción y Conservación y mantenimiento menor de inmuebles</t>
  </si>
  <si>
    <t>Se está en el centro de cultura cananea, en el cual se ha realizado, despalme, excavaciones, cimentaciones de edificios, construcción del juego de pelota con muros de piedra, acarreos de materiales sobrantes, muros de los talleres, a base de blocks, cadenas, castillos, columna, través y construcción de cisterna de 18,000 litros, asi como el principio de los trabajos para la construcción de la velaría en la unidad habitacional Aquiles Córdova morán.</t>
  </si>
  <si>
    <t xml:space="preserve">En octubre se culminó el 2do encuentro metropolitano de danza regional en el foro de cultura Azcapotzalco con un público alrededor de 950 personas, se celebró el festival cultura gastronómico, celebración del día de muertos en diferentes puntos de la demarcación delegacional, como parte de la conmemoración se presentó la obra la llorona, el rosario de los muertos y don juan tenorio, la compañía profesional de teatro de Azcapotzalco creo 3 obras (como me lo contaron… te lo cuento, calacas y palomas y la manifestación) y ofrecieron 30 funciones, por su parte la orquesta sinfónica infantil y juvenil de Azcapotzalco realizo presentaciones en 10 colonias y parques de la delegación, entre el 15 y 25 de diciembre se realizaron actividades decembrina en la explanada delegacional, las cuales incluyeron posadas, cantantes versátiles, danza y obras de teatro. </t>
  </si>
  <si>
    <t>En el evento “Domingo de Opera”, que se efectuaba los días domingo en el parque jardín hidalgo de esta demarcación, consistente en la presentación de un grupo de cantantes de ópera por el lapso de 12:00 a 14:00 hrs.</t>
  </si>
  <si>
    <t xml:space="preserve">Evento “jueves romántico” que se efectúa en parque hidalgo de esta demarcación, consistente en la presentación de un trio especializado en boleros por el lapso de 18:00 a20:00 hrs. </t>
  </si>
  <si>
    <t xml:space="preserve">En el programa de apoyo a estudiantes de secundaria 2017, se tiene registrado a 1360 personas estudiantes de secundaria, a las cuales se les otorga la cantidad monetaria de manera bimestra, los apoyos los otorga en función a un calendario establecido desde el inicio del programa, mismo que conocen las y los estudiantes. </t>
  </si>
  <si>
    <t xml:space="preserve">Se realizaron trabajos de mantenimiento correctivo a diversos Centros de Desarrollo Social. Los trabajos realizados fueron los siguientes:  lavado de cisterna, limpieza de azotea, lavado de tinacos, limpieza de jardineras, desazolve, albañilería, electricidad, pintura, impermeabilización, plomería, herrería. Rehabilitación de Cinco Centros de Atención Social. </t>
  </si>
  <si>
    <t>Centro integral a las adicciones, casa para el adulto mayor, casa de emergencia para mujeres víctimas de maltrato, módulo de atención a jóvenes de Azcapotzalco, centro de atención a personas discapacitadas se realizaron trabajos de rehabilitación de instalaciones: eléctrica y sanitaria, suministro y colocación de muebles de baño, lámparas y aplicación de pintura.</t>
  </si>
  <si>
    <t>En total los 14 Centros de Desarrollo Infantil da una alimentacion balanceada para combatir la desnutricion infantil que afecta principalmente a las familias bulnerables, dando un beneficio a 867 niñas y niños de la demarcacion Azcapotzalco.
Adquisición de juegos de madera para los CENDIS: La Rosita, Margarita, Tlatilco y Pro-Hogar, a cargo de la Delegación Azcapotzalco</t>
  </si>
  <si>
    <t xml:space="preserve">Se proporciona el apoyo a personal de Seguridad con Productos alimenticios y bebidas, así como con Vestuario y uniformes, productos de limpieza, Servicios de apoyo administrativo y fotocopiado. Además de la realización de dos cursos con temáticas de seguridad como son: "Prevención Social A La Violencia Social; Y "Prevención A La Delincuencia social", "el arte y la computación contra la violencia y las adicciones" colonia Euskadi, curso "Redes de Prevención del Delito desde la Economía Solidaria y las medicinas complementarias para toda la colonia", en la colonia San Francisco Tetecala, (PUEBLO). </t>
  </si>
  <si>
    <t>Se realizan recorridos en las colonias que conforman la delegación, se le da especial atención a las zonas donde los vecinos han denunciado el constante consumo de bebidas embriagantes, drogas, escandalo en vía pública y robos. Hasta la fecha se han llevado acabo 60 recorridos por las colonias: U.H: El Rosario, U.H. Presidente Madero, U.H. Francisco Villa, La española, Pasteros, San Rafael, Reynosa Tamaulipas, Santa Bárbara, San Juan Tlihuaca, Las trancas, Nueva Tezozómoc, Centro de Azcapotzalco, San Álvaro, Clavería, Nueva Santa María, Tlatílco y Victoria de las Democracias</t>
  </si>
  <si>
    <t>En apoyo a las personas afectadas por la contingencia sísmica ocurrida el 19 de septiembre del 2017, se brindó atención a la ciudadanía, despensas y cohijas asi como brigadas integradas por personal de protección civil servicio para la revisión de posibles daños estructurales al edificio delegacional, asi como el mantenimiento menor del inmueble delegacional</t>
  </si>
  <si>
    <t>Se llevó a cabo los programas de ordenamiento en vía pública apegado a la normatividad con los comerciantes que están incluidos en el programa SISCOVIP y lo que establece el Artículo 304 del Código Fiscal para el Distrito Federal, asì como el pago de sueldos y salarios al personal. Beneficiando de esta manera a 2935 oferentes, asi como la realización de 95 cambios en el sistema de comercio en via publica (siscovip)</t>
  </si>
  <si>
    <t xml:space="preserve">Se atendió al 100% de la recolección de residuos sólidos, el barrido manual y mecánico se ejecutaron 50 “jornadas de triques” que dieron atención que dieron atención a 91 solicitudes, se cumplieron 190”jornadas de limpieza”. Atendimos 41 empresas generadoras de alto volumen, se trabajó en la erradicación de los tiraderos al aire libre, logrando un avance del 56%, esencialmente en el programa estamos limpiando Azcapotzalco de tiraderos al aire libre, se realizaron talleres y platicas, reforzando la nueva cultura de separación de residuos con la entrega de folletos, carteles, se promovió la capacitación de trabajadores con la nueva reforma ambiental. </t>
  </si>
  <si>
    <t>Acciones Realizadas:</t>
  </si>
  <si>
    <t>Una de las demandas más solicitadas es la atención a la poda y derribo de árboles, en el periodo descrito se realizaron 3128 podas y el derribo de 116 árboles previo dictamen, destacando las siguientes jornadas en comunidades como: Unidad Habitacional El Rosario, Se siguen realizando jornadas en comunidad, en la atención de las áreas verdes, con poda de pasto, barrido, destacando la U. H. El Rosario, en el sector 2 BB. Con esto se estima que se beneficiaron a más de 47 mil personas.</t>
  </si>
  <si>
    <t>Se rehabilitaron luminarias cambiando o reponiendo material de falla (lámpara, balastro, fotoceldas, líneas de alimentación), así como, la rehabilitaron circuitos, cambiando o reponiendo o reconectando equipos de control y líneas de alimentación de los circuitos de alumbrado público, con la finalidad de contribuir al ahorro de energía se sustituyeron gradualmente las luminarias de 250W por de 140 W.</t>
  </si>
  <si>
    <t>Se realizaron trabajos de trazo y nivelación, corte de carpeta asfáltica, excavación de zanja, cama de arena, suministro y colocación de tubería, acarreos, conexión de descargas domiciliarias, relleno y compactación de zanja, asfaltado de la zanja, construcción de pozo de visita, en 30 colonias como son: Santa Maria Maninalco, victoria de las democracias, santa cruz acayucan, el recreo, claveria, un hogar para cada trabajador, nueva santa maria, aldana, del gas, tlatilco, prohogar, aguilera, patrimonio familiar, la raza, arenal, barrio santo tomas, obrero popular, san juan tlihuaca, san alvaro, santa apolonia, tezozomoc, jardìn azpeitia, nueva españa, san andres barrio, san sebastian, prohogar ii, libertad, santo tomas barrio.</t>
  </si>
  <si>
    <t>la Adquisición de Material de limpieza, Cal, yeso y productos de yeso, Herramientas menores y Otros materiales y artículos de construcción y reparación.</t>
  </si>
  <si>
    <t>ampliación de las instalaciones del campamento mecoaya, ampliación y rehabilitación al centro de atención de respuesta de emergencias (protección civil) y 16 centros de capacitación para el manejo de residuos sólidos , se llevaron a cabo trabajos de cimentación, todo tipo de conexiones, drenaje, electricidad, colocación de castillos, muros, acabados, colocación de instalación sanitaria y eléctrica.</t>
  </si>
  <si>
    <t>Se realizaron trabajos varios en 20 frentes: reforzamiento estructural edificio delegacional, mantenimiento de kiosco en la nueva santa maría, rehabilitación de camellón en la u. h. miguel hidalgo, colocación de 14 letreros en la delegación, balizamiento en la glorieta de camarones, construcción de trota pista en prolongación san carlos, colocación de juegos en la alameda norte, construcción de velaría en la u.h. Aquiles córdoba morán.</t>
  </si>
  <si>
    <t>Abrir cepas, reparar fugas de tubo de asbesto, PVC, de diferentes diametros y suministro de agua potable en pipas población beneficiada 233,000</t>
  </si>
  <si>
    <t xml:space="preserve">Se han realizado los trabajos de dispersión de bienes tal y como fue solicitado por los representantes de las colonias como los servicios para la atención de las unidades habitacionales correspondientes a esta demarcación. </t>
  </si>
  <si>
    <t>Mantenimiento a las áreas comunes y a la aplicación de nuevas tecnologías para la mejorar la calidad de la vida de las familias de las U.H. y colonias beneficiadas</t>
  </si>
  <si>
    <t>Brindar a la población servicios de operación de servicios funerarios en el aspecto de panteones públicos, por los conceptos de servicio en cementerios y crematorios públicos.</t>
  </si>
  <si>
    <t xml:space="preserve">se realizaron servicios en cementerios y crematorios en beneficios de la poblacion </t>
  </si>
  <si>
    <t xml:space="preserve">En el capitulo 2000 en: Combustibles, lubricantes y aditivos. </t>
  </si>
  <si>
    <t>Se adquirirán 8 (VEO): que se integran de 1 camión con brazo hidráulico para alumbrado de 13 metros de alto; 2 camionetas Pick Up con capacidad de 3.5 toneladas; 4 camiones de redilas con capacidad de 3.5 toneladas y 1 pipa para agua tratada con capacidad de 10 M3.</t>
  </si>
  <si>
    <t>Adquisición de 9 piezas que se integra de: Meta 1: 3 (MAQ) 1 maquina pinta rayas, 1 apisonador de impacto tipo bailarina, 1 revolvedora para concreto de un saco capacidad 255 lts; Meta 2: 5 (EQI): 1 mini cargador, 1 aditamento destoconador para mini cargador, 1 planta solar a gasolina, 2 remolques para mini cargador Meta 3: 1 (VEL) 1 barredora de 4 yardas cubias.</t>
  </si>
  <si>
    <t>Adquisición de 79 (EIN) se integran por: 10 impresoras con las característica: impresión Laser, conectividad: puertos de dispositivo/Host USB 2.0 de alta velocidad, Fast Ethernet 10 Base T/100base-TX, velocidad de impresión (ISO), hasta 45PPM, impresión negro y 1 Plotter para conexión a Ethernet, Wifi, impresión 1,200X1,200 ppp, colores de tinta (Cian, Magenta, Amarillo y negro), alimentación de hojas y cortador automático, 2 servidores Poweredge R630 con las características: chasís de 8 discos duros de 2.5", 2 ranuras PCL,procesador 2 Intel, Xeon E5-2620 V4 de 2.1 Ghz, memoria Caché de 20 M, 8GT/sQPI, turbo, HT; 8 C/16 T(85 W) Mem Max de 2,133 MHz con discos duros SAS de conexión en caliente de 1TB y 30 Switch para redes, administrables velocidad GIGABIT de 48 puertos, POE VOZ y datos para montaje en Rack; 1 UPS de 5 KVA; 5 No Break de 1000 VA/500W y 30 paneles de parcheo para redes, con 148 puertos; META 2: 110 (COM) por la adquisición de 110 Computadoras de escritorio con 4GB, en Ram, DDR3 1,600 Mhz, disco duro de 500GB y Windows 7 PRO 64 Bits español.</t>
  </si>
  <si>
    <t>Se ejecutarán trabajos de rehabilitación y mantenimiento al sistema de drenaje en 4.08 (KIL) que consisten en: sustitución de tuberia asi como la construcción de pozos para descargas de aguas residuales.  En las siguientes calles y Colonias de la demarcación; Calle 16, Col. Liberación; Calz. Santo Tomas, Col. Barrio Santo Tomas; Norte 75, Col. Obrero Popular; San Juan Tlihuaca, Col. San Juan Tlihuaca; Libertad, Col. San Alvaro; en las calles: Chatines, Pimas, Huaves Norte y Xochimilcas, Col. Tezozómoc; en las calles de Perejil, Tomillo y Jacarandas, Col. Victoria de las Democracias; en las calles de: Santa Cruz Acayucan, Querétaro, y Tochtli, Col. Santa Apolonia; Tejocote, Col. Santa María Maninalco; Hacienda Rosario, Col. Prados del Rosario; Privada Manuel M. Contreras, Col. Pueblo de Santa Bárbara; y Pino, Col. Pasteros.</t>
  </si>
  <si>
    <t>Realizar trabajos de mantenimiento y rehabilitación a la red secundaria de agua potable, ejecutando los trabajos en 4,705 (ML) que consisten en: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carga y acarreo de material fino granular, carga y acarreo de material de demolición, suministro y colocación de costales de plástico llenos de tepetate para represas de control de agua,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t>
  </si>
  <si>
    <t>Se realizarán trabajos de mantenimiento en 20,951.18 (M2) que consisten en: renivelación de brocales, fresado, aplicación de riego de liga e impregnación y colocación de carpeta asfáltica.</t>
  </si>
  <si>
    <t>PRESUPUESTO PARTICIPATIVO 2017</t>
  </si>
  <si>
    <t>4412
"Ayudas sociales a personas u hogares de escasos recursos"</t>
  </si>
  <si>
    <t>Escuelas E Inistituciones</t>
  </si>
  <si>
    <t>Instituciones</t>
  </si>
  <si>
    <t>A) Variaciones entre el Presupuesto Devengado y el Programado: la variación entre el presupuesto devengando y el programado deriva a los ajustes presupuestales generados por las faltas injustificadas así como las bajas del personal, cabe mencionar que el concepto de honorarios asimilables a salarios se encuentra en proceso de registro de gasto en el mes de diciembre, asimismo, se ha cubierto en su totalidad el presupuesto asignado al capítulo.</t>
  </si>
  <si>
    <t>B) Variación entre el presupuesto ejercido y el devengado: La variación entre el presupuesto ejercido y el devengado deriva a que los conceptos de Apoyos colectivos y Liquidaciones por indemnizaciones y por sueldos y salarios caídos se encuentran en trámite de registro de pago, los cuales serán cubiertos en el registro del Pasivo Circulante.</t>
  </si>
  <si>
    <t>A) Variaciones entre el Presupuesto Devengado y el Programado: La variación entre el presupuesto devengado y el presupuesto programado deriva a que el concepto Otros impuestos derivados de una relación laboral para personal sindicalizado así como de estructura, se presentan como remanentes que no serán utilizados toda vez que se cubrió en su totalidad dicho concepto.</t>
  </si>
  <si>
    <t xml:space="preserve">La varicación entre Metas Programadas al Periodo y del Índice de Cumplimiento Presupuestal Previsto al Periodo, deriva a que en los meses de enero a diciembre, con los recursos humanos y económicos y materiales, fue posible realizar un mayor número de apoyos sociales en beneficio de la población abierta. </t>
  </si>
  <si>
    <t>La variación entre Metas Programadas al Periodo y del Índice de Cumplimiento Presupuestal Previsto al Periodo, deriva a la declaratoria de emergencia con motivo del fenómeno sísmico ocurrido el 19 de septiembre, por lo en los meses de septiembre y octubre no fue posible llevar a cabo todas las actividades deportivas y recreativas que se tenían programadas.</t>
  </si>
  <si>
    <t>La variación entre Metas Programadas al Periodo y del Índice de Cumplimiento Presupuestal Previsto al Periodo, deriva a que la construcción de la obra “La Velaría en la Unidad Habitacional Aquiles Córdova Morán”, se encuentra en proceso, asimismo, el registro de pago de ambas obras se realizara en el periodo de registro del Pasivo Circulante.</t>
  </si>
  <si>
    <t xml:space="preserve">La variación entre Metas Programadas al Periodo y del Índice de Cumplimiento Presupuestal Previsto al Periodo, deriva al mayor aprovechamiento de los Recursos Humanos, Materiales y Económicos, en el Programa de Apoyo a la Educación en el Ejercicio 2017. </t>
  </si>
  <si>
    <t>La variación entre Metas Programadas al Periodo y del Índice de Cumplimiento Presupuestal Previsto al Periodo, deriva a que el trámite de pago de la Actividad de Mantenimiento y Conservación de Infraestructura de Desarrollo Social serán cubiertos en el registro del Pasivo Circulante.</t>
  </si>
  <si>
    <t xml:space="preserve">La variación entre Metas Programadas al Periodo y del Índice de Cumplimiento Presupuestal Previsto al Periodo, deriva a que esta Actividad Institucional está en función la demanda ciudadana, misma que fue mayor a la esperada, optimizando los Recursos Humanos, Económicos y Materiales, brindando así apoyos a Adultos mayores, Discapacitados y ciudadanía en general, así mismo el registro del trámite de pago se realizara en el registro del Pasivo Circulante. </t>
  </si>
  <si>
    <t>La Variación entre Metas Programadas al Periodo y del Índice de Cumplimiento Presupuestal Previsto al Periodo, deriva a que en esta Actividad Institucional esta en función a la demanda ciudadana que acuden a las oficinas de Fomento al Empleo y a las micro ferias del empleo a cargo de esta delegación, resultando superior a la demanda esperada, se atendieron todas las peticiones optimizando los Recursos Humanos, Materiales y Económicos.</t>
  </si>
  <si>
    <t xml:space="preserve">La variación entre Metas Programadas al Periodo y del Índice de Cumplimiento Presupuestal Previsto al Periodo, deriva a que el registro del trámite de pago de la Actividad Institucional, se realizara en el registro de Pasivo Circulante, así mismo se realizaron las metas que se tenían programadas. </t>
  </si>
  <si>
    <t xml:space="preserve">La variación entre Metas Programadas al Periodo y del Índice de Cumplimiento Presupuestal Previsto al Periodo, deriva a que esta Actividad Institucional está sujeta a las necesidades de la población, resultando superior a la demanda esperada, debido a ello se optimizando los recursos humanos, materiales y Económicos, con lo que fue posible brindar los servicios complementarios de vigilancia, cabe señalar que se encuentra en trámite de pago el cual se llevara en el registro del Pasivo Circulante. </t>
  </si>
  <si>
    <t>La variación entre Metas Programadas al Periodo y del Índice de Cumplimiento Presupuestal Previsto al Periodo, deriva a la declaratoria de emergencia con motivo del fenómeno sísmico ocurrido el 19 de septiembre, realizando Actividades de Protección Civil, en función de la demanda poblacional, asimismo cabe señalar que se encuentra en trámite de pago el cual se llevara en el registro del Pasivo Circulante.</t>
  </si>
  <si>
    <t>La Variación entre Metas Programadas al Periodo y del Índice de Cumplimiento Presupuestal Previsto al Periodo, deriva a que la Actividad Institucional se encuentra sujeta a la demanda de comerciantes establecidos y ambulantes, ante esta demanda fue necesario atender a un número mayor de comerciantes, rebasando la meta física programada, con el mayor aprovechamiento de los Recursos Humanos, Materiales y Económicos.</t>
  </si>
  <si>
    <t>La Variación entre Metas Programadas al Periodo y del Índice de Cumplimiento Presupuestal Previsto al Periodo, deriva a que la Actividad Institucional se encuentra sujeta a la demanda de pequeños empresarios, ante esta demanda fue necesario atender a un número mayor rebasando la meta física programada, optimizando los Recursos Humanos, Materiales y Económicos.</t>
  </si>
  <si>
    <t>La variación entre Metas Programadas al Periodo y del Índice de Cumplimiento Presupuestal Previsto al Periodo, deriva a que esta Actividad Institucional está sujeta a las necesidades de la población, en este caso la demanda de esta actividad fue mayor a la esperada, realizando recorridos de recolección domiciliaria, barrido manual y el programa "Estamos limpiando Azcapotzalco de tiraderos al Aire Libre", optimizando los Recursos Humanos, Materiales y Económicos.</t>
  </si>
  <si>
    <t>La Variación entre Metas Programadas al Periodo y del Índice de Cumplimiento Presupuestal Previsto al Periodo, deriva a que en esta Actividad Institucional no fueron completadas las metas, debido a las condiciones óptimas en que se encuentra el sistema secundario del drenaje, siendo así que se realizaron solo el mantenimiento al sistema de drenaje que fue necesario en las diferentes colonias de la demarcación en beneficio de la población.</t>
  </si>
  <si>
    <t>La Variación entre Metas Programadas al Periodo y del Índice de Cumplimiento Presupuestal Previsto al Periodo, deriva a que esta Actividad Institucional está sujeta a la demanda ciudadana, aprovechamiento de los Recursos Humanos Materiales y Económico para realizar trabajos de mantenimiento a parques y jardines logrando superar la meta a la esperada.</t>
  </si>
  <si>
    <t>La Variación entre Metas Programadas al Periodo y del Índice de Cumplimiento Presupuestal Previsto al Periodo, deriva a que esta Actividad Institucional está sujeta a la demanda ciudadana, optimizando los Recursos Humanos, Materiales y Económico existentes fue posible superar la Meta Física esperada para la Poda de Árboles.</t>
  </si>
  <si>
    <t xml:space="preserve">A) Variaciones entre el Presupuesto Devengado y el Programado: La variación entre el presupuesto devengado y el presupuesto programado, se deriva a que el trámite de pago encuentra en proceso para los conceptos de Material eléctrico y electrónico, vestuario y uniformes; Prendas de seguridad y protección personal, debido a que los proveedores no presentaron las facturas en tiempo y forma. </t>
  </si>
  <si>
    <t>B) Variación entre el presupuesto Ejercido y el Devengado: la variación entre el presupuesto ejercido y el presupuesto devengado deriva a que los conceptos de Material eléctrico y electrónico, Vestuario y uniformes; Cemento y productos de concreto, se encuentran en proceso de trámite de pago los cuales serán registrados con Pasivo Circulante.</t>
  </si>
  <si>
    <t>A) Variaciones entre el Presupuesto Devengado y el Programado: La variación entre el presupuesto devengado y el presupuesto programado, se deriva a que el trámite de pago se encuentra en proceso para el concepto Otras Ayudas Sociales a Personas, debido a que los proveedores no presentaron las facturas en tiempo y forma.</t>
  </si>
  <si>
    <t>A) Variaciones entre el Presupuesto Devengado y el Programado: La variación entre el presupuesto devengando y el programado, se deriva a los ajustes presupuestales en el concepto Gratificaciones de Fin de Año por las faltas injustificadas así como las bajas del personal, cabe señalar que se ha cubierto en su totalidad el presupuesto asignado al presente capitulo.</t>
  </si>
  <si>
    <t>A) Variación entre el Presupuesto Devengado y el Programado: La variación entre en presupuesto devengado y el presupuesto programado, se deriva a que el trámite de pago se encuentra en proceso para los conceptos Artículos metálicos para la construcción y Herramientas menores, debido a que los proveedores no presentaron las facturas en tiempo y forma.</t>
  </si>
  <si>
    <t>A) Variaciones entre el Presupuesto Devengado y el Programado: La variación entre el presupuesto devengado y el presupuesto programado, se deriva a que los conceptos de Espectáculos culturales y Servicios profesionales, científicos, técnicos integrales y otros, son recursos remanentes.</t>
  </si>
  <si>
    <t>A) Variaciones entre el Presupuesto Devengado y el Programado: La variación entre el presupuesto devengado y el presupuesto programado, se deriva a que el trámite de pago se encuentra en proceso para el concepto Otros Equipos, debido a que el proveedor no presento las facturas en tiempo y forma.</t>
  </si>
  <si>
    <t>A) Variaciones entre el Presupuesto Devengado y el Programado: La variación entre el presupuesto devengado y el presupuesto ejercido, se deriva a la presencia de proyectos que se encuentran en la cartera de proyectos multianuales, O02D27074 "Pavimentación de la Calle Poniente 146 en la Delegación Azcapotzalco" y O02D27074 "Pavimentación de la Calle Poniente 148 en la Delegación Azcapotzalco."</t>
  </si>
  <si>
    <t>B) Variación entre el Presupuesto Ejercido y el Devengado: La variación entre el presupuesto ejercido y el devengado, se deriva a que los conceptos de Servicios de limpieza y manejo de desechos y Servicios de jardinería y fumigación, se encuentran en proceso de trámite de pago los cuales serán registrados con Pasivo Circulante.</t>
  </si>
  <si>
    <t>B) Variación entre el presupuesto Ejercido y el Devengado: La variación que entre el presupuesto ejercido y el presupuesto devengado, se deriva a que el concepto Otras ayudas sociales a personas se encuentra en proceso de trámite de pago el cual será registrado con Pasivo Circulante</t>
  </si>
  <si>
    <t>B) Variación entre el Presupuesto Ejercido y el Devengado: La variación entre el presupuesto ejercido y el devengado deriva a que los conceptos Sueldos base al personal permanente y Sueldos al personal a lista de raya base se encuentran en proceso de trámite de pago los cuales serán registrados con Pasivo Circulante.</t>
  </si>
  <si>
    <t>B) Variación entre el presupuesto Ejercido y el Devengado: La variación entre el presupuesto ejercido y el presupuesto devengado deriva a que el concepto de Mezcla Asfáltica se encuentra en proceso de trámite de pago el cual será registrado con Pasivo Circulante.</t>
  </si>
  <si>
    <t>B) Variación entre el Presupuesto Ejercido y el Devengado: La variación entre el presupuesto ejercido y el presupuesto devengado, se deriva a que el concepto Conservación y mantenimiento menor de inmuebles, se encuentra en proceso de trámite de pago el cual será registrado con Pasivo Circulante.</t>
  </si>
  <si>
    <t>B) Variación entre el Presupuesto Ejercido y el Devengado: La variación entre el presupuesto ejercido y el presupuesto devengado, se deriva a que los conceptos Otro mobiliario y equipo educacional y recreativo; Vehículos y equipo terrestre destinados a servicios públicos y la operación de programas públicos; Maquinaria y equipo agropecuario, se encuentran en proceso de trámite de pago los cuales serán registrados con Pasivo Circulante.</t>
  </si>
  <si>
    <t>La variación entre Metas Programadas al Periodo y del Índice de Cumplimiento Presupuestal Previsto al Periodo, se deriva a que los señalamientos viales y peatonales se encuentra buenas condiciones, por lo que el número de trabajos de balizamiento fue menor a lo esperado.</t>
  </si>
  <si>
    <t>La variación entre Metas Programadas al Periodo y del Índice de Cumplimiento Presupuestal Previsto al Periodo, se deriva a que se optimizaron los Recursos Humanos Materiales y Econoómicos, logrando el Mantenimiento, Conservación y Rehabilitación en Edificios Públicos.</t>
  </si>
  <si>
    <t>La variación entre Metas Programadas al Periodo y del Índice de Cumplimiento Presupuestal Previsto al Periodo, se deriva a que no se han presentado las condiciones adecuadas para realizar los trabajos de Mantenimiento a las Vialidades peatonales a cargo de esta delegación.</t>
  </si>
  <si>
    <t xml:space="preserve">La variación entre Metas Programadas al Periodo y del Índice de Cumplimiento Presupuestal Previsto al Periodo, se deriva a que las obras de mantenimiento a vialidades secundarias están en proceso, las cuales se concluirán a finales del mes de diciembre. </t>
  </si>
  <si>
    <t>La variación entre Metas Programadas al Periodo y del Índice de Cumplimiento Presupuestal Previsto al Periodo, se deriva a que en esta Actividad Institucional está sujeta a la demanda ciudadana, por lo cual se optimizaron los Recursos Humanos, Materiales y Económicos para realizar trabajos de Mantenimiento, Conservación y Rehabilitación de la Imagen Urbana.</t>
  </si>
  <si>
    <t>La variación que se observa entre la meta física programada y alcanzada, se deriva al aprovechamiento de los Recursos Humanos, Materiales y Económicos para los trabajos de Señalamiento en Vialidades Peatonales y Vehiculares a cargo de esta delegación.</t>
  </si>
  <si>
    <t>La variación entre Metas Programadas al Periodo y del Índice de Cumplimiento Presupuestal Previsto al Periodo, se deriva al aprovechamiento de los Recursos Humanos, Materiales y Económicos para los trabajos de Mantenimiento, Conservación y Rehabilitación de Infraestructura de Agua Potable, ejecutados durante el Ejercicio 2017.</t>
  </si>
  <si>
    <t xml:space="preserve">La variación entre Metas Programadas al Periodo y del Índice de Cumplimiento Presupuestal Previsto al Periodo, se deriva a que los trabajos de Colocación de Alumbrado Público, se presenta en buenas condiciones, además está sujeto a las solicitudes de la población. </t>
  </si>
  <si>
    <t>La variación entre Metas Programadas al Periodo y del Índice de Cumplimiento Presupuestal Previsto al Periodo, se deriva a que los trabajos se encuentran en proceso, debido a la fecha de las adjudicaciones.</t>
  </si>
  <si>
    <t>La variación entre Metas Programadas al Periodo y del Índice de Cumplimiento Presupuestal Previsto al Periodo, se deriva a que esta Actividad Institucional, está sujeta a las solicitudes de la ciudadanía, asimismo, se encuentra en trámite de registro de pago, el cual será cubierto en el registro del Pasivo Circulante.</t>
  </si>
  <si>
    <t>La variación entre Metas Programadas al Periodo y del Índice de Cumplimiento Presupuestal Previsto al Periodo, se deriva a que la Actividad Institucional se encuentra en trámite de registro de pago, el cual será cubierto en el registro del Pasivo Circulante.</t>
  </si>
  <si>
    <t>4089</t>
  </si>
  <si>
    <t>153</t>
  </si>
  <si>
    <t>B) Variación entre el Presupuesto Ejercido y el Devengado: La variación entre el presupuesto ejercido y el presupuesto devengado, se deriva a que los proyectos O02D27012 “Ampliación y Equipamiento de una Clínica Comunitaria”, O02D27015 “Rehabilitación de los Museos Azcapotzalco y de los Pueblos Originales”, O02D27016 “Rehabilitación de Trotapistas, en los deportivos Ceylán, Xochinahuac y Azcapotzalco”, O02D27019 “Ampliación y rehabilitación de Centros de Capacitación para el manejo de Residuos Sólidos”, O02D27020 “Rehabilitación de Ciclovía en las Colonias Arenal, Tlatilco y Ampliación del Gas y en la Avenida Ferrocarriles Nacionales”, O02D27021 “Ampliación y Rehabilitación al Centro de Atención de Respuesta a Emergencias de Protección Civil”, O02D27023 “Rehabilitación del Parque Tezozomoc”, O02D27067 “Rehabilitación de Carpeta Asfáltica en Vialidades, en la Calle Poniente 116, Colonia Industrial Vallejo, Delegación Azcapotzalco” y O02D27071 “Construcción de Velaría en la Unidad habitacional Aquiles Córdova Morán.”, se encuentran en trámite de pago los cuales serán cubiertos en el registro de Pasivo Circulante.</t>
  </si>
  <si>
    <t>Dr. Pablo Moctezuma Barragán</t>
  </si>
  <si>
    <t>Jefe Delegacional</t>
  </si>
  <si>
    <t xml:space="preserve">        </t>
  </si>
  <si>
    <t>Director General de Administración</t>
  </si>
  <si>
    <t>Atencion Y Alimentacion Niñasy Niños Y Personal Docente De Los Centros De Desarrollo Infantil "Cendis", 950 Niñas, Niños Y Personal Docente De Los 14Cendis, Suministro De Alimentos Perecederos Y No Perecederos Del 10 Al 31 De Enero Del 2017</t>
  </si>
  <si>
    <t>Guardianes Por La Paz, 76 Beneficiarios , Apoyo Económiico Del Mes De Marzo 2017</t>
  </si>
  <si>
    <t>Multiplicadores De Asistencia Social Para La Salud, 50 Beneficiarios, Apoyo Económiico Del Mes De Marzo 2017</t>
  </si>
  <si>
    <t>Mujeres Con Ofiio, 96 Beneficiarias, Apoyo Económiico Del Mes De Marzo 2017</t>
  </si>
  <si>
    <t>Adultos Maores 60-64, 300 Beneficiarios, Apoyo Económiico Del Mes De Marzo Y Abril 2017</t>
  </si>
  <si>
    <t>Apoyo Economico A Niñas Y Niños Chintololos, 300 Beneficiarios, Apoyo Económiico Del Mes De Marzo Y Abril 2017</t>
  </si>
  <si>
    <t>Apoyo Para Estudiantes De Secundaria, 1360 Beneficiarios, Apoyo Económiico Del Mes De Marzo Y Abril 2017</t>
  </si>
  <si>
    <t>Apoyo Economico A Mujeres Y Hombres Con Discapacidad, 200 Beneficiarios, Apoyo Económiico Del Mes De Marzo Y Abril 2017</t>
  </si>
  <si>
    <t>Apoyo A Adolescentes Embarazadas, 100 Beneficiarias, Apoyo Económiico Del Mes De Marzo 2017</t>
  </si>
  <si>
    <t>Programa De Ayuda A Unidades Habitacionales, Hasta 20 Unidades Habitacionales, Apoyo Económico A Muralistas  Del Mes De Febrero 2017</t>
  </si>
  <si>
    <t>Casa De Emergencia, Para Mujeres Victimas De Violencia, 04 Beneficiarios , Apoyo En Especie Del Mes De Marzo 2017</t>
  </si>
  <si>
    <t>Casa De Emergencia, Para Mujeres Victimas De Violencia, 12 Beneficiarios , Apoyo En Especie Del Mes De Marzo 2017</t>
  </si>
  <si>
    <t>Mujeres Con Oficio, 04 Beneficiarias, Apoyo Económiico Del Mes De Marzo 2017</t>
  </si>
  <si>
    <t>Murales En Espacio Público, 01 Unidad Habitacional, Apoyo En Especie Del Mes De Marzo 2017</t>
  </si>
  <si>
    <t>Programa De Atención Y Alimentación A Niñas, Niños Y Personal Doscente De Los Centros De Desarrollo Infantil "Cendis", Hasta 950 Ninas, Niños Y Personal Docente, Apoyo Económiico Del Mes De Marzo 2017</t>
  </si>
  <si>
    <t>Programa De Atención Y Alimentación A Niñas, Niños Y Personal Doscente De Los Centros De Desarrollo Infantil "Cendis", Hasta 950 Ninas, Niños Y Personal Docente, Apoyo Económiico Del Mes De Febrero Y Marzo 2017</t>
  </si>
  <si>
    <t>Guardianes Por La Paz, 76 Beneficiarios , Apoyo Económiico Del Mes De Abril 2017</t>
  </si>
  <si>
    <t>Apoyo A Adolescentes Embarazadas, 100 Beneficiarias, Apoyo Económiico Del Mes De Abril 2017</t>
  </si>
  <si>
    <t>Apoyo Economico A Niñas Y Niños Chintololos, 400 Beneficiarios , Apoyo Económiico Del Mes De Mayo Y Junio 2017</t>
  </si>
  <si>
    <t>Multiplicadores De Asistencia Social Para La Salud, 50 Beneficiarios, Apoyo Económiico Del Mes De Abril 2017</t>
  </si>
  <si>
    <t>Mujeres Con Ofiio, 100 Beneficiarias, Apoyo Económiico Del Mes De Abril 2017</t>
  </si>
  <si>
    <t>Multiplicadores De Asistencia Social Para La Salud, 50 Beneficiarios, Apoyo Económiico Del Mes De Mayo 2017</t>
  </si>
  <si>
    <t>Guardianes Por La Paz, 76 Beneficiarios , Apoyo Económiico Del Mes De Mayo 2017</t>
  </si>
  <si>
    <t>Mujeres Con Ofiio, 100 Beneficiarias, Apoyo Económiico Del Mes De Mayo 2017</t>
  </si>
  <si>
    <t>Programa De Atención Y Alimentación A Niñas, Niños Y Personal Doscente De Los Centros De Desarrollo Infantil "Cendis", Hasta 950 Ninas, Niños Y Personal Docente, Apoyo  Del  03 Al 28 De Abril De 2017</t>
  </si>
  <si>
    <t>Programa De Atención Y Alimentación A Niñas, Niños Y Personal Doscente De Los Centros De Desarrollo Infantil "Cendis", Hasta 950 Ninas, Niños Y Personal Docente, Apoyo  Del  01 De Mayo Al 02 De Junio De 2017</t>
  </si>
  <si>
    <t>Mujeres Con Ofiio, 100 Beneficiarias, Apoyo Económiico Del Mes De Junio 2017</t>
  </si>
  <si>
    <t>Programa Social Apoyo Económico A Mujeres Y Hombres Con Discapacidad, 200 Apoyos Economicos, Apoyo Económiico De Los Meses Mayo-Junio 2017</t>
  </si>
  <si>
    <t>Guardianes Por La Paz, 76 Beneficiarios , Apoyo Económiico Del Mes De Junio 2017</t>
  </si>
  <si>
    <t>Multiplicadores De Asistencia Social Para La Salud, 50 Beneficiarios, Apoyo Económiico Del Mes De Junio 2017</t>
  </si>
  <si>
    <t>Adultos Maores 60-64,  567 Adultos Mayores De Entre 60 A 64 Años Seis Meses De Edadedad, De Ambos Sexos, Apoyo Económiico Del Mes De Mayo-Junio 2017</t>
  </si>
  <si>
    <t>Azcapotzalco Te Apoya Para Ingresar A La Educación Media Superior, 1  Beneficiario, Apoyo Económiico Por Impartición Y Operatividad De Dicha Acción Del Mes De Julio De 2017</t>
  </si>
  <si>
    <t>Programa De Alimentación A Niñas, Niños Y Personal Adscrito A La Jefatura De Los Centros De Desarrollo Infantil "Cendis", Hasta 950 Ninas, Niños Y Personal Docente, Suministro De Alimentos Perecederos Y No Perecederos  Del  02 Al 29 De Junio De 2017</t>
  </si>
  <si>
    <t>Deportistas De Alto Rendimiento, 30  Beneficiarios, Apoyo Económiico Del Mes De Julio 2017</t>
  </si>
  <si>
    <t xml:space="preserve">Presupuesto Participativo 2016, Para Los Habitantes De San Pablo Xalpa (02-084), Rehabilitacion De Escaleras Etapa "B" </t>
  </si>
  <si>
    <t>Presupuesto Participativo 2016, Habitantes De La Unidad: San Sebastian (02-088), Reencarpetado</t>
  </si>
  <si>
    <t>Presupuesto Participativo 2016, Habitantes De La Unidad Habitacional: Issfam Las Armas (02-037), Pavimentacion</t>
  </si>
  <si>
    <t>Presupuesto Participativo 2016, Habitantes De La Unidad Habitacional:Ecologica Novedades Impacto (02-020), Reencarpetamiento De Estacionamiento</t>
  </si>
  <si>
    <t>Multiplicadores De Asistencia Social Para La Salud, 50 Beneficiarios, Apoyo Económiico Del Mes De Julio 2017</t>
  </si>
  <si>
    <t>Guardianes Por La Paz, 76 Beneficiarios , Apoyo Económiico Del Mes De Julio 2017</t>
  </si>
  <si>
    <t>Apoyo Para Estudiantes De Secundaria, 1360 Beneficiarios, Apoyo Económiico Del Mes De Mayo - Junio De 2017</t>
  </si>
  <si>
    <t>Mujeres Con Ofiio, 100 Beneficiarias, Apoyo Económiico Del Mes De Julio 2017</t>
  </si>
  <si>
    <t>Murales En Espacios Públicos , Adquisición De Pintura Y Accesorios Para Pintar 1 Mural. , Apoyo  Del  30 De Junio De 2017</t>
  </si>
  <si>
    <t>Programa De Alimentación A Niñas, Niños Y Personal Adscrito A La Jefatura De Los Centros De Desarrollo Infantil "Cendis", Hasta 950 Ninas, Niños Y Personal Docente, Suministro De Alimentos Perecederos Y No Perecederos  Del  03 Al 14 De Julio De 2017</t>
  </si>
  <si>
    <t>Programa De Redes De Prevención Del Delito Desde La Económia Solidaria Y Las Medicinas Complementarias (Presupuesto Participativo), Para Colonias Y/O Pueblos: Clavería 02-008,  Del Recreo 02 018 La Raza 02 041, Santo Domingo 02 098, Cursos De 120 Hrs De Taller Salud Y Naturaleza</t>
  </si>
  <si>
    <t>Murales En Espacios Públicos, Un Mural "Ultima Batalla De Independencia" En Casa De Las Bombas En Jardín Hidalgo De Esta Delegación, Pintura Vinilica Base Agua Acabado Mate (Varios Colores)</t>
  </si>
  <si>
    <t>Azcapotzalco Te Apoya Para Ingresar A La Educación Media Superior, Hasta 400 Jovenes De La Delegación Azcapotzalco, Sillas Plegables Y Pizarrones Blancos Julio/2017</t>
  </si>
  <si>
    <t>Mujeres Con Ofiio, 100 Beneficiarias, Apoyo Económiico Del Mes De Agosto 2017</t>
  </si>
  <si>
    <t>Guardianes Por La Paz, 76 Guardianes, Apoyo Económiico Del Mes De Agosto 2017</t>
  </si>
  <si>
    <t>Multiplicadores De Asistencia Social Para La Salud, 50 Beneficiarios, Apoyo Económiico Del Mes De Agosto 2017</t>
  </si>
  <si>
    <t>Programa Social Apoyo Económico A Mujeres Y Hombres Con Discapacidad, 200 Apoyos Economicos, Apoyo Económiico De Los Meses Julio -Agosto 2017</t>
  </si>
  <si>
    <t>Apoyo Para Estudiantes De Secundaria, 1360 Beneficiarios, Apoyo Económiico Del Mes De Julio-Agosto De 2017</t>
  </si>
  <si>
    <t>Adultos Maores 60-64,  567 Adultos Mayores De Entre 60 A 64 Años Seis Meses De Edadedad, De Ambos Sexos, Apoyo Económiico Del Mes De Julio-Agosto 2017</t>
  </si>
  <si>
    <t>Apoyo Economico A Niños Y Niñas Chintololos., Hasta 400 Niños Y Niñas Chintololos, Meses De Julio Y Agosto 2017</t>
  </si>
  <si>
    <t>Programa De Alimentación A Niñas, Niños Y Personal Adscrito A La Jefatura De Los Centros De Desarrollo Infantil "Cendis", Hasta 950 Ninas, Niños Y Personal Docente, Suministro De Alimentos Perecederos Y No Perecederos  Del  18 De Agosto Al 04 De Septiembre De 2017</t>
  </si>
  <si>
    <t>Beizabal Chavez Alejandro (Reintegro Por No Cobrar)</t>
  </si>
  <si>
    <t>Carlos Antonio Bautista  (Reintegro Por No Cobrar)</t>
  </si>
  <si>
    <t>Alejandro Contreras Limon  (Reintegro Por No Cobrar)</t>
  </si>
  <si>
    <t>Gómez  López Andrea  (Reintegro Por No Cobrar)</t>
  </si>
  <si>
    <t>Jiménez  López Moises  (Reintegro Por No Cobrar)</t>
  </si>
  <si>
    <t>Aviso Por El Que Se Da A Conocer El Lineamiento Y Mecanismo De Operación De La Acción Institucional Denominada “Concursos Y Convocatorias Que Fomenten La Participación Comunitaria En Actividades Deportivas En Azcapotzalco”, 20 Beneficiarios, Apoyo  08 Y 09 De Abril De 2017</t>
  </si>
  <si>
    <t>Aviso Por El Que Se Da A Conocer El Lineamiento Y Mecanismo De Operación De La Acción Institucional Denominada “Concursos Y Convocatorias Que Fomenten La Participación Comunitaria En Actividades Deportivas En Azcapotzalco”, 30 Beneficiarios, Apoyo Económico  29 De Abril De 2017</t>
  </si>
  <si>
    <t>Aviso Por El Que Se Da A Conocer El Lineamiento Y Mecanismo De Operación De La Acción Institucional Denominada “Concursos Y Convocatorias Que Fomenten La Participación Comunitaria En Actividades Deportivas En Azcapotzalco”, 100 Beneficiarios, Apoyo Económico  22 De Abril De 2017</t>
  </si>
  <si>
    <t>“Concursos Y Convocatorias Sociales Que Fomenten La Participación Comunitaria E Identidad Cultural Y Educativa De Azcapotzalco”, 95 Beneficiarios, Apoyo Económiico 12,13,14 Y 15 De Enero De 2017</t>
  </si>
  <si>
    <t>"La Carrera Atletica Día De Las Madres", Se Les Otorgo Como Premio Una Medalla A Cada Una. 200 Participantes.</t>
  </si>
  <si>
    <t>"La Carrera Atletica Día De Las Madres", Diversos Premios. 200 Participantes.</t>
  </si>
  <si>
    <t>Evento Deportivo Con Motivo Del Día Internacional De La Lucha Contra La Discriminación. 36 Participantes.</t>
  </si>
  <si>
    <t>Actividades Deportivas Con Motivo Del "Dia Del Padre" Los Cuales Se Les Otorgo Como Premio Una Sudadera A Cada Uno. 12 Participantes</t>
  </si>
  <si>
    <t>Segundo Encuentro De Ajedrez En Comunidad, 09 Participantes</t>
  </si>
  <si>
    <t>Adulto Mayor En Azcapotzalco, 80 Adultos Mayores De La Delegacion Azcapotzalco, Corbatas Con Leyenda Bordada Y Canastas De Mimbre Con Productos De Limpieza Personal Para Mujer Y Hombre  Mes De Agosto/2017</t>
  </si>
  <si>
    <t>Ayuda Para Unidades Habitacionales, 20 Unidades Habitacionales De Esta Delegacion, Pintura Vinilica Base Agua E Impermeabilizante</t>
  </si>
  <si>
    <t>Casa De Emergencia, Para Mujeres Victimas De Violencia, 22 Beneficiarias , Apoyo En Especie Del Mes De Septiembre 2017</t>
  </si>
  <si>
    <t>Adultos Maores 60-64,  185 Adultos Mayores De Entre 60 A 64 Años Seis Meses De Edadedad, De Ambos Sexos, Apoyo Económiico Del Mes De Julio-Agosto 2017</t>
  </si>
  <si>
    <t>Mujeres Con Ofiio, 100 Beneficiarias, Apoyo Económiico Del Mes De Septiembre 2017</t>
  </si>
  <si>
    <t>Multiplicadores De Asistencia Social Para La Salud, 50 Beneficiarios, Apoyo Económiico Del Mes De Septiembre 2017</t>
  </si>
  <si>
    <t>Multiplicadores De Asistencia Social Para La Salud, 50 Beneficiarios, Apoyo Económiico Del Mes De Octubre 2017</t>
  </si>
  <si>
    <t>Guardianes Por La Paz, 76 Guardianes, Apoyo Económiico Del Mes De Septiembre 2017</t>
  </si>
  <si>
    <t>Guardianes Por La Paz, 76 Guardianes, Apoyo Económiico Del Mes De Octubre 2017</t>
  </si>
  <si>
    <t>Azcapotzalco Te Apoya Para Ingresar A La Educación Media Superior, Hasta 400 Jovenes De La Delegación Azcapotzalco, Tablones  De Madera Rectangular Julio/2017</t>
  </si>
  <si>
    <t>Programa De Alimentación A Niñas, Niños Y Personal Adscrito A La Jefatura De Los Centros De Desarrollo Infantil "Cendis", Hasta 950 Ninas, Niños Y Personal Docente, Suministro De Alimentos Perecederos Y No Perecederos  Del  04 Al 28 De Octubre De 2017</t>
  </si>
  <si>
    <t>Casa De Emergencia, Para Mujeres Victimas De Violencia, 22 Beneficiarias , Suministro De Alimentos  Perecederos Y No Perecederos  En Periodod Del 17 De Abril Al 06 De Octubre De 2017</t>
  </si>
  <si>
    <t>Programa De Alimentación A Niñas, Niños Y Personal Adscrito A La Jefatura De Los Centros De Desarrollo Infantil "Cendis", Hasta 950 Ninas, Niños Y Personal Docente, Suministro De Alimentos Perecederos Y No Perecederos  Del  04 Al 28 De Septiembre De 2017</t>
  </si>
  <si>
    <t>Mujeres Con Ofiio, 100 Beneficiarias, Apoyo Económiico Del Mes De Octubre 2017</t>
  </si>
  <si>
    <t>Programa Social Apoyo Económico A Mujeres Y Hombres Con Discapacidad, 200 Apoyos Economicos, Apoyo Económiico De Los Meses Septiembre Y Octubre 2017</t>
  </si>
  <si>
    <t>Apoyo Para Estudiantes De Secundaria, 1360 Beneficiarios, Apoyo Económiico Del Mes De Septiembre -Octubre 2017</t>
  </si>
  <si>
    <t>Casa De Emergencia, Para Mujeres Victimas De Violencia, 22 Beneficiarias , Apoyo En Especie Del Mes De 31 De Agosto 2017</t>
  </si>
  <si>
    <t>Adultos Maores 60-64,  752 Adultos Mayores De Entre 60 A 64 Años Seis Meses De Edadedad, De Ambos Sexos, Apoyo Económiico Del Mes De Septiembre Y Octubre 2017</t>
  </si>
  <si>
    <t>Apoyo Economico A Niñas Y Niños Chintololos, 400 Beneficiarios, Apoyo Económiico Del Mes De Septiembre Y Octubre 2017</t>
  </si>
  <si>
    <t>Multiplicadores De Asistencia Social Para La Salud, 50 Beneficiarios, Apoyo Económiico Del Mes De Noviembre 2017</t>
  </si>
  <si>
    <t>Guardianes Por La Paz, 76 Guardianes, Apoyo Económiico Del Mes De Noviembre 2017</t>
  </si>
  <si>
    <t>Deportistas De Alto Rendimiento, 30  Beneficiarios, Apoyo Económiico Del Mes De Noviembre 2017</t>
  </si>
  <si>
    <t xml:space="preserve">Ayuda Para Unidades Habitacionales, 20 Unidades Habitacionales De Esta Delegacion, Pintura Vinilica Base Agua </t>
  </si>
  <si>
    <t>Talleres De Capacitación, Asesoria Juridica, Psicologica Y Cultural, 400 Personas De Colonias, Pueblos Y Barrios De Azcapotzalco, 20 Talleres De "Tejiendon Nuevas Relaciones De Genero"</t>
  </si>
  <si>
    <t>Murales En Espacios Públicos, 1 Muralista, Pinta De Mural Denominado "Ultima Batalla De Independencia"</t>
  </si>
  <si>
    <t>Mujeres Con Oficio, 100 Mujeres Y/O Jefas De Familia De Azcapotzalco, Apoyo Económiico Del Mes De Noviembre 2017</t>
  </si>
  <si>
    <t>Mujeres Con Oficio, 100 Mujeres Y/O Jefas De Familia De Azcapotzalco, Apoyo Económiico Del Mes De Diciembre 2017</t>
  </si>
  <si>
    <t>Guardianes Por La Paz, 76 Guardianes, Apoyo Económiico Del Mes De Diciembre 2017</t>
  </si>
  <si>
    <t>Multiplicadores De Asistencia Social Para La Salud, 50 Beneficiarios, Apoyo Económiico Del Mes De Diciembre 2017</t>
  </si>
  <si>
    <t>Adultos Maores 60-64,  752 Adultos Mayores De Entre 60 A 64 Años Seis Meses De Edadedad, De Ambos Sexos, Apoyo Económiico De Los Meses Noviembre Y Diciembre 2017</t>
  </si>
  <si>
    <t>Programa Social Apoyo Económico A Mujeres Y Hombres Con Discapacidad, 200 Apoyos Economicos, Apoyo Económiico De Los Meses Noviembre Y Diciembre 2017</t>
  </si>
  <si>
    <t>Apoyo Para Estudiantes De Secundaria, 1360 Beneficiarios, Apoyo Económiico De Los Meses Noviembre Y Diciembre 2017</t>
  </si>
  <si>
    <t>Murales En Espacios Públicos, 1 Muralista, Pinta De Mural Denominado "Agua"</t>
  </si>
  <si>
    <t>Murales En Espacios Públicos, 1 Muralista, Pinta De Mural Denominado "Juego De Pelota"</t>
  </si>
  <si>
    <t>Programa De Alimentación A Niñas, Niños Y Personal Adscrito A La Jefatura De Los Centros De Desarrollo Infantil "Cendis", Hasta 950 Ninas, Niños Y Personal Docente, Suministro De Alimentos Perecederos Y No Perecederos  Del  11 Al 15 De Diciembre De 2017</t>
  </si>
  <si>
    <t>Programa De Alimentación A Niñas, Niños Y Personal Adscrito A La Jefatura De Los Centros De Desarrollo Infantil "Cendis", Hasta 950 Ninas, Niños Y Personal Docente, Suministro De Alimentos Perecederos Y No Perecederos  Del  23 De Octubre Al 15 De Diciembre De 2017</t>
  </si>
  <si>
    <t>Echale Una Mano A Tu Fachada, 100 Familias Y Fachadas De Sus Casas, Suministro De Pintura Vinilica, Color Blanco.</t>
  </si>
  <si>
    <t>Murales En Espacios Públicos, 600 Familias De Esta Delegación, Renta De Dos Andamios (Hamacas)</t>
  </si>
  <si>
    <t>Casa De Emergencia, Para Mujeres Victimas De Violencia, 22 Beneficiarias , Apoyo En Especie Al Mes De Diciembre 2017</t>
  </si>
  <si>
    <t>Murales En Espacios Públicos, 1 Muralista, Pinta De Mural Denominado "Morelos"</t>
  </si>
  <si>
    <t>Murales En Espacios Públicos, 600 Familias De Esta Delegación, Botes De Pintura Esmalte Acrilico Acabado Mate, Varios Colores.</t>
  </si>
  <si>
    <t>Presupuesto Participativo 2017, Para Habitantes De Colonia O Pueblo: De Las Salinas (Barr.) 02-034, Materiales De Construcción, Cemento Y Arena.</t>
  </si>
  <si>
    <t>Presupuesto Participativo 2017, Para Habitantes De Colonia O Pueblo: Por Venir  02-061; Laminas, Tinacos E Impermeabilazción De Azoteas.</t>
  </si>
  <si>
    <t>Presupuesto Participativo 2017, Para Habitantes De Colonia O Pueblo: San Bernabe 02-076, Proyecto Ganador: Sustitución De Red De Drenaje En Estacionamiento Y Bacheo Posterior.</t>
  </si>
  <si>
    <t>Presupuesto Participativo 2017, Para Habitantes De Colonia O Pueblo: San Pablo Xalpa (U. Hab.) 02-084; Cuitlahuac 1 Y 2 (U. Hab.) 02-013., Cambio De Cableado En Los Postes De La Etapa "B"; Cambio De Lamparas En La Colonia.</t>
  </si>
  <si>
    <t>Murales En Espacios Públicos, 1 Muralista, Pinta De Mural Denominado "Francisco Villa"</t>
  </si>
  <si>
    <t>Casa De Emergencia, Para Mujeres Victimas De Violencia, 22 Beneficiarias , Suministro De Alimentos Del 13 De Octubre Al 13 De Diciembre De 2017.</t>
  </si>
  <si>
    <t>Presupuesto Participativo 2017, Para Habitantes De Colonia O Pueblo: Demet (U. Hab.) 02-019; Santa Ines 02-094, Proyecto Ganador: Imagen De La Unidad; Pintura De Fachada .</t>
  </si>
  <si>
    <t xml:space="preserve">Presupuesto Participativo 2017, Para Habitantes De Colonia O Pueblo: Issfam Las Armas (U. Hab.) 02-037; Miguel Hidalgo 02-047; Ecologica Novedades Impacto (U. Hab.) 02-020, Proyecto Ganador: Guarniciones Y Banquetas En La Unidad; Construcción Y Reparación De Escalinatas En Toda La Unidad;  Reencarpetamiento De Estacionamiento Y Entrada De La Unidad.                </t>
  </si>
  <si>
    <t>Presupuesto Participativo 2017, Para Habitantes De Colonia O Pueblo: Manuel Rivera Anaya  Croc 1, 02-046; Villas Azcapotzalco (U. Hab.) 02-109; Presidente Madero (U. Hab.) 02-064; Cruz Roja Tepantongo (U. Hab.) 02-102, Proyecto Ganador: Sustitución De Tuberia De Agua Potable En Toda La Unidad;  Red Hidraulica En Toda La Unidad Habitacional; Cambio De Tuberia De Drenaje Dañado;  Cambio De Portones.</t>
  </si>
  <si>
    <t>Presupuesto Participativo 2017, Para Habitantes De Colonia O Pueblo: San Pablo 396, Conjunto Habitacional (U. Hab.) 02-083, Proyecto Ganador: Mantenimiento En General De Unidad Habitacional</t>
  </si>
  <si>
    <t>Presupuesto Participativo 2017, Para Habitantes De Colonia O Pueblo: Euzkadi  02-026, Proyecto Ganador: El Arte Y La Computación Contra La Violencia Y Las Adicciones.</t>
  </si>
  <si>
    <t>Campaña De Invierno 2017, Población En Situación De Pobreza De La Delegación Azcapotzalco Afectada Por Contingencias Climaticas. (Hasta  513 Apoyos En Especie), Entrega De Cobijas.</t>
  </si>
  <si>
    <t>Entrega De Premios En Diferentes Actividades Recreativas, Deportivas Y Culturales. De Acuerdo A La Gaceta Oficial De La Ciudad De Mexico No. 77 Del 29 De Mayo De 2017. Los Concursos Y Convocatorias Estarán Dirigidos A Toda La Población De Azcapotzalco.</t>
  </si>
  <si>
    <t>Entrega De Premios En Diferentes Actividades Recreativas, Deportivas Y Culturales. De Acuerdo A La Gaceta Oficial De La Ciudad De Mexico No. 35 Del 27 De Marzo De 2017. Los Concursos Y Convocatorias Estarán Dirigidos A Toda La Población De Azcapotzalco.</t>
  </si>
  <si>
    <t>D.M 200098 De La Clc 100654 Del 24.04.2017                               "Apoyo A  Adolecentes Embarazadas"                                                            Por Concepto De 9 Apoyo No Cobrados Debido A Que No Se Alcanzo La Meta</t>
  </si>
  <si>
    <t>D.M 200099 De La Clc 100771 Del 15.05.2017                           "Apoyo A  Adolecentes Embarazadas"                                                                     Por Concepto De 20 Apoyo No Cobrados Debido A Que No Se Alcanzo La Meta</t>
  </si>
  <si>
    <t>D.M 200102 De La Clc 100649 Del 24.04.2017                           "Apoyo Para Estudiantes De Secundaria"                                                                     Por Concepto De 27 Apoyos No Cobrados Debido A Que Los Beneficiarios No Se Presentaron.</t>
  </si>
  <si>
    <t>D.M 200102 De La Clc 101899 Del 25.08.2017                           "Apoyo Para Estudiantes De Secundaria"                                                                     Por Concepto De 48 Apoyos No Cobrados Debido A Que Los Beneficiarios No Se Presentaron.</t>
  </si>
  <si>
    <t>4481                                           "Ayudas por desastres naturales y otros siniestros"</t>
  </si>
  <si>
    <t>Familia</t>
  </si>
  <si>
    <t>Apoyo Por Ayuda De Asistencia Social Por Desastres Naturales.   Se Otorgo Apoyo De Tabique Rojo Electrosoldados, Calhidra, Cemento Gris, Arena, Grava, Polines De Madera Y Laminas De Fibrocemento, Para Viviendas Afectadas Por Los Sismos Del Mes De Septiembre De 2017.</t>
  </si>
  <si>
    <t>Apoyo Por Ayuda De Asistencia Social Por Desastres Naturales.   Se Otorgo Apoyo De Despensas Para Damnificados Por Los Sismos Del 19 De Septiembre De 2017</t>
  </si>
  <si>
    <t>Apoyo Por Ayuda De Asistencia Social Por Desastres Naturales.  Se Otorgo Apoyo De Cobijas Para Damnificados Por Los Sismos Del 19 De Septiembre De 2017</t>
  </si>
  <si>
    <t>TOTAL URG (10)</t>
  </si>
  <si>
    <t xml:space="preserve">Destape De Drenaje Central </t>
  </si>
  <si>
    <t>Pro Hogar II</t>
  </si>
  <si>
    <t xml:space="preserve">Rehabilitación De Espacios Infantiles En La Explanada Del Mercado Prohogar </t>
  </si>
  <si>
    <t xml:space="preserve">Pro Hogar I </t>
  </si>
  <si>
    <t xml:space="preserve">Pavimentación De Todas La Calles De La Colonia San Pedro Xalpa (Ampl Ii) </t>
  </si>
  <si>
    <t>San Pedro Xalpa (Ampl) II</t>
  </si>
  <si>
    <t xml:space="preserve">Dotación De Pintura Para La Colonia De San Pedro Xalpa (Amp I). </t>
  </si>
  <si>
    <t xml:space="preserve">San Pedro Xalpa (Ampl) I </t>
  </si>
  <si>
    <t xml:space="preserve">Mantenimiento A Todos Los Edificios Del Conjunto D </t>
  </si>
  <si>
    <t xml:space="preserve">Xochinahuac (U Hab) </t>
  </si>
  <si>
    <t xml:space="preserve">Red Hidráulica En ,Toda Unidad Habitacional De Villas De Azcapotzalco </t>
  </si>
  <si>
    <t xml:space="preserve">Villas Azcapotzalco (U Hab) </t>
  </si>
  <si>
    <t xml:space="preserve">Reencarpetamiento De La Colonia </t>
  </si>
  <si>
    <t xml:space="preserve">Victoria De Las Democracias </t>
  </si>
  <si>
    <t xml:space="preserve">Rehabilitación Y Mantenimiento De Coladeras En Norte 79-B Y Granjas </t>
  </si>
  <si>
    <t xml:space="preserve">Un Hogar Para Cada Trabajador </t>
  </si>
  <si>
    <t xml:space="preserve">Instalación De Luminarias De Medio Poste En Calle Laminadores </t>
  </si>
  <si>
    <t xml:space="preserve">Trabajadores Del Hierro </t>
  </si>
  <si>
    <t xml:space="preserve">Recuperación Del Espacio De Las Canchas Sobre Av. Ferrocarril Central Colocar Juegos Infantiles </t>
  </si>
  <si>
    <t xml:space="preserve">Tlatilco (U Hab) </t>
  </si>
  <si>
    <t xml:space="preserve">Poda De Árboles En Colonia </t>
  </si>
  <si>
    <t xml:space="preserve">Tlatilco </t>
  </si>
  <si>
    <t xml:space="preserve">Luminarias Y Cambio De Circuito Para Evitar Apagones </t>
  </si>
  <si>
    <t xml:space="preserve">Tierra Nueva </t>
  </si>
  <si>
    <t xml:space="preserve">Pavimentación Calle Chonchos, Triquis Y Amuzgos </t>
  </si>
  <si>
    <t xml:space="preserve">Tezozomoc </t>
  </si>
  <si>
    <t xml:space="preserve">Instalación de Calentadores Solares </t>
  </si>
  <si>
    <t xml:space="preserve">Calentadores Solares </t>
  </si>
  <si>
    <t xml:space="preserve">Sindicato Mexicano De Electricistas </t>
  </si>
  <si>
    <t>Arreglo De Las Canchas (Mallas)</t>
  </si>
  <si>
    <t xml:space="preserve">Sector Naval </t>
  </si>
  <si>
    <t xml:space="preserve">Pavimentación De Las Calles De La Colonia Santo Tomás </t>
  </si>
  <si>
    <t xml:space="preserve">Santo Tomas </t>
  </si>
  <si>
    <t xml:space="preserve">Calentadores Solares, Medio Ambiente </t>
  </si>
  <si>
    <t xml:space="preserve">Santo Domingo (Pblo) </t>
  </si>
  <si>
    <t xml:space="preserve">Repavimentación Del Callejón Andador Amapilca , 1A Cerrada José María Morelos Y Los Andadores 1O Y 2O De Soyacal, Calle Tianguis Y Malacates. </t>
  </si>
  <si>
    <t xml:space="preserve">Santiago Ahuizotla (Pblo) </t>
  </si>
  <si>
    <t xml:space="preserve">Banqueteo De Calles </t>
  </si>
  <si>
    <t xml:space="preserve">Santa Maria Malinalco (Pblo) </t>
  </si>
  <si>
    <t xml:space="preserve">Reparación De Banquetas Y Guarniciones Así Como La Construcción De Rampas Para Discapacitados En Av.Tezozomoc, Cam. Nextengo, Norte 141, Y Nte. 143-A </t>
  </si>
  <si>
    <t xml:space="preserve">Santa Lucia (Barr) </t>
  </si>
  <si>
    <t xml:space="preserve">Pintura De Fachada Esperanza 61 </t>
  </si>
  <si>
    <t xml:space="preserve">Santa Ines </t>
  </si>
  <si>
    <t xml:space="preserve">Calentadores Solares Para Beneficio De Los Colonos </t>
  </si>
  <si>
    <t xml:space="preserve">Santa Cruz De Las Salinas </t>
  </si>
  <si>
    <t xml:space="preserve">Seguimos Avanzando Reencarpetamiento Asfaltico Calle Uno Y Lago Lamond. </t>
  </si>
  <si>
    <t xml:space="preserve">Santa Cruz Acayucan (Pblo) </t>
  </si>
  <si>
    <t>Sustitució de Luminarias y colocacion de puntos nuevos de luz</t>
  </si>
  <si>
    <t xml:space="preserve">Luminarias En Calzada Azcapotzalco-La Villa </t>
  </si>
  <si>
    <t xml:space="preserve">Santa Catarina (Pblo) </t>
  </si>
  <si>
    <t xml:space="preserve">Rehabilitación Y Mantenimiento Del Parque Alameda Norte </t>
  </si>
  <si>
    <t xml:space="preserve">Santa Barbara (Pblo) </t>
  </si>
  <si>
    <t xml:space="preserve">Pintura En Fachadas E Impermeabilización En Toda La Colonia </t>
  </si>
  <si>
    <t xml:space="preserve">Santa Apolonia (Barr) </t>
  </si>
  <si>
    <t xml:space="preserve">Desasolve En La Calle Acalotenco, Colonia San Sebastian </t>
  </si>
  <si>
    <t xml:space="preserve">San Sebastian </t>
  </si>
  <si>
    <t>Cambio De Banquetas Y Guarniciones En Mal Estado</t>
  </si>
  <si>
    <t xml:space="preserve">San Salvador Xochimanca </t>
  </si>
  <si>
    <t xml:space="preserve">Reparación: Banquetas, Guarniciones, Rampas En La Colonia Sn R </t>
  </si>
  <si>
    <t xml:space="preserve">San Rafael </t>
  </si>
  <si>
    <t xml:space="preserve">Pavimentación De La 2A. Privada De Morelos 58 Entre Campo Cobo Y Campo Guiro </t>
  </si>
  <si>
    <t xml:space="preserve">San Pedro Xalpa (Pblo) </t>
  </si>
  <si>
    <t xml:space="preserve">Cambio De Cableado En Los Postes De La Etapa B </t>
  </si>
  <si>
    <t xml:space="preserve">San Pablo Xalpa (U Hab) </t>
  </si>
  <si>
    <t xml:space="preserve">Mantenimiento En General De Unidades Habitacionales U.H. San Pablo Xalpa No. 396 </t>
  </si>
  <si>
    <t xml:space="preserve">San Pablo 396 - Conj Hab San Pablo (U Hab) </t>
  </si>
  <si>
    <t xml:space="preserve">Colocación De Banqueta En Calle San Mateo </t>
  </si>
  <si>
    <t xml:space="preserve">San Mateo </t>
  </si>
  <si>
    <t xml:space="preserve">Redes De Prevención Del Delito Desde La Economía Solidaria Y Las Medicinas Complementarias. </t>
  </si>
  <si>
    <t xml:space="preserve">San Martin Xochinahuac (Pblo) </t>
  </si>
  <si>
    <t xml:space="preserve">Mayor Infraestructura Para Mejorar La Red De Toma De Agua </t>
  </si>
  <si>
    <t xml:space="preserve">San Marcos (Barr) </t>
  </si>
  <si>
    <t xml:space="preserve">Luminarias En Toda La Colonia </t>
  </si>
  <si>
    <t xml:space="preserve">San Juan Tlihuaca (Pblo) </t>
  </si>
  <si>
    <t xml:space="preserve">Despunte Y Poda De Árboles En La Colonia </t>
  </si>
  <si>
    <t xml:space="preserve">San Francisco Xocotitla </t>
  </si>
  <si>
    <t>Se Cambia Primer Lugar Por Referirse A Otra Colonia, Se Propone El 2O Lugar Redes De Prevencion Del Delito</t>
  </si>
  <si>
    <t xml:space="preserve">San Francisco Tetecala (Pblo) </t>
  </si>
  <si>
    <t xml:space="preserve">Sustitución De Red De Drenaje En El Estacionamiento Y Bacheo Posterior </t>
  </si>
  <si>
    <t xml:space="preserve">San Bernabe (Barr) </t>
  </si>
  <si>
    <t xml:space="preserve">Juegos Infantiles Para Una Infancia Mas Sana En La 2A Cerrada De San Isidro Junto A La Iglesia De San Bartolo Cahualtongo </t>
  </si>
  <si>
    <t xml:space="preserve">San Bartolo Cahualtongo (Pblo) </t>
  </si>
  <si>
    <t xml:space="preserve">Seguridad E Iluminación En Toda La Colonia </t>
  </si>
  <si>
    <t xml:space="preserve">San Antonio (Fracc) </t>
  </si>
  <si>
    <t>Actualiza Tu Casa Con Calentadores Solares En Toda La Colonia</t>
  </si>
  <si>
    <t xml:space="preserve">San Andres De Las Salinas (Pblo) </t>
  </si>
  <si>
    <t xml:space="preserve">Pavimentando Tu Colonia </t>
  </si>
  <si>
    <t xml:space="preserve">San Andres (Pblo) </t>
  </si>
  <si>
    <t xml:space="preserve">Cambio De Drenaje </t>
  </si>
  <si>
    <t xml:space="preserve">San Andres (Barr) </t>
  </si>
  <si>
    <t xml:space="preserve">Poda De Arboles En Toda La Colonia San Alvaro </t>
  </si>
  <si>
    <t xml:space="preserve">San Alvaro </t>
  </si>
  <si>
    <t xml:space="preserve">Concreto Hidráulico En La Calle De Galeana </t>
  </si>
  <si>
    <t xml:space="preserve">San Miguel Amantla (Pblo) </t>
  </si>
  <si>
    <t xml:space="preserve">Impermeabilización De Toda La Unidad </t>
  </si>
  <si>
    <t xml:space="preserve">Rosendo Salazar (Conj Hab) </t>
  </si>
  <si>
    <t xml:space="preserve">Rehabilitación De Áreas Verdes O Camellones </t>
  </si>
  <si>
    <t xml:space="preserve">Reynosa Tamaulipas </t>
  </si>
  <si>
    <t xml:space="preserve"> Poda De Arboles En Toda La Colonia Proyecto #5</t>
  </si>
  <si>
    <t xml:space="preserve"> Los Proyectos 1,2, 3 Y 4 Son Inviables, Se Propone Poda De Arboles En Toda La Colonia Proyecto #5</t>
  </si>
  <si>
    <t xml:space="preserve">Providencia </t>
  </si>
  <si>
    <t xml:space="preserve">Cambio De Tubería De Drenaje Dañado En Estacionamientos Y Área Común, Desasolve De Diversas Áreas Comunes </t>
  </si>
  <si>
    <t xml:space="preserve">Presidente Madero (U Hab) </t>
  </si>
  <si>
    <t>Cambio de  Luminarias En Hacienda Del Rosario Y Hacienda De Narvarte</t>
  </si>
  <si>
    <t>Se Cambiara Debido A Que El Proyecto Ganador Tres Arcos Es Inviable Por Limitar Las Condiciones De Vialidad, Se Propone El 3Er Lugar Luminarias En Hacienda Del Rosario Y Hacienda De Narvarte</t>
  </si>
  <si>
    <t xml:space="preserve">Prados Del Rosario </t>
  </si>
  <si>
    <t xml:space="preserve"> Instalacion De Luminarias Y Sustitucion De Luminarias Fundidas</t>
  </si>
  <si>
    <t>Se Cambia De Proyecto Por Parte Del Comité Ya Que Las El 1Er Lugar No Fue Viable, Por Lo Que Se Esta Proponiendo  El 3Er Lugar, Instalacion De Luminarias Y Sustitucion De Luminarias Fundidas</t>
  </si>
  <si>
    <t xml:space="preserve">Potrero Del Llano </t>
  </si>
  <si>
    <t xml:space="preserve">Láminas, Tinacos E Impermeabilización De Azoteas </t>
  </si>
  <si>
    <t xml:space="preserve">Porvenir </t>
  </si>
  <si>
    <t xml:space="preserve">Instalar Luminarias De Poste Corto Para Toda La Colonia </t>
  </si>
  <si>
    <t xml:space="preserve">Plenitud </t>
  </si>
  <si>
    <t xml:space="preserve">Alumbrado Público, Ecológico Alimentado Por Celdas Solares Para El Camellón De Faja De Oro </t>
  </si>
  <si>
    <t xml:space="preserve">Petrolera </t>
  </si>
  <si>
    <t>Protecciones Estéticas De Metal O Reja Para Delimitar El Jardín De Los Truenos</t>
  </si>
  <si>
    <t>Se Cambiara Debido A Que El Proyecto Ganador Gimnasios Para Adultos Ya Se Ejecuto, Se Propone El 2O Lugar Protecciones Estéticas De Metal O Reja Para Delimitar El Jardín De Los Truenos</t>
  </si>
  <si>
    <t xml:space="preserve">Pemex Prados Del Rosario (U Hab) </t>
  </si>
  <si>
    <t xml:space="preserve">Cambio De Tubería De Drenaje De Operación Hidráulica </t>
  </si>
  <si>
    <t xml:space="preserve">Patrimonio Familiar </t>
  </si>
  <si>
    <t xml:space="preserve">Cambio de Luminarias Calle Fresnos </t>
  </si>
  <si>
    <t xml:space="preserve">Luminarias Calle Fresnos </t>
  </si>
  <si>
    <t xml:space="preserve">Pasteros </t>
  </si>
  <si>
    <t xml:space="preserve">Cambio De Tinacos En La Unidad </t>
  </si>
  <si>
    <t xml:space="preserve">Pantaco (U Hab) </t>
  </si>
  <si>
    <t xml:space="preserve">Poda De Árboles </t>
  </si>
  <si>
    <t xml:space="preserve">Obrero Popular </t>
  </si>
  <si>
    <t xml:space="preserve">Ampliación Centro De Salud San Rafael Para Consultorio Dental </t>
  </si>
  <si>
    <t xml:space="preserve">Nuevo San Rafael (Barr) </t>
  </si>
  <si>
    <t>Arreglar Luminarias Y Poda De Arboles</t>
  </si>
  <si>
    <t>Se Cambia De Proyecto Por Parte Del Comité Ya Que El 2O Lugar Se Ejecuta Con Otro Presupuesto, Por Lo Que Se Esta Proponiendo  El 4To Lugar, Arreglar
Luminarias Y Poda De Arboles</t>
  </si>
  <si>
    <t xml:space="preserve">Nueva Santa Maria </t>
  </si>
  <si>
    <t xml:space="preserve">Desasolve Y Alcantarillado En La Calle Av. De Los Ángeles. </t>
  </si>
  <si>
    <t xml:space="preserve">Nueva España </t>
  </si>
  <si>
    <t xml:space="preserve">Recuperación De Espacios; Palapa, Bancas, Iluminación, Azadores, Piso De Cemento. </t>
  </si>
  <si>
    <t xml:space="preserve">Nueva El Rosario </t>
  </si>
  <si>
    <t xml:space="preserve">Talleres De Prevención Del Delito En Toda La Colonia </t>
  </si>
  <si>
    <t xml:space="preserve">Nextengo (Barr) </t>
  </si>
  <si>
    <t xml:space="preserve">Reencarpetamiento En Calles Laminadores, Mineros Metalúrgicos Y Fundidores </t>
  </si>
  <si>
    <t xml:space="preserve">Monte Alto </t>
  </si>
  <si>
    <t xml:space="preserve">Construcción Y Reparación De Escalinatas En Toda La Unidad Habitacional </t>
  </si>
  <si>
    <t xml:space="preserve">Miguel Hidalgo (U Hab) </t>
  </si>
  <si>
    <t xml:space="preserve">Sustitución De Tubería De Agua Potable En Toda La Unidad. </t>
  </si>
  <si>
    <t xml:space="preserve">Manuel Rivera Anaya Croc I (U Hab) </t>
  </si>
  <si>
    <t xml:space="preserve">Sustitución De Luminarias En C.Privada Capilla De Los Reyes </t>
  </si>
  <si>
    <t xml:space="preserve">Los Reyes (Barr) </t>
  </si>
  <si>
    <t xml:space="preserve">Reencarpetamiento Asfáltico En Toda La Colonia </t>
  </si>
  <si>
    <t xml:space="preserve">Libertad </t>
  </si>
  <si>
    <t>Renovación Imagen Vía Pública Para Liberación (Pintura Guarniciones, Balizamiento, Señalización Con Microesfera)</t>
  </si>
  <si>
    <t>Cosas Buenas. Renovación Imagen Vía Pública Para Liberación (Pintura Guarniciones, Balizamiento, Señalización Con Microesfera)</t>
  </si>
  <si>
    <t xml:space="preserve">Liberacion </t>
  </si>
  <si>
    <t>Callejones Con Adoquín en La Colonia.</t>
  </si>
  <si>
    <t>Se Cambia Primer Lugar Por No Haber Viabilidad En El Proyecto Y El 2O Lugar No Hay Sitio Donde Colocarlos Por Lo Que Se  Propone El 3Er Lugar Callejones Con Adoquín De La Colonia.</t>
  </si>
  <si>
    <t xml:space="preserve">Las Salinas </t>
  </si>
  <si>
    <t xml:space="preserve">Pintura Y Mano De Obra En Fachadas De Vivienda En Diversas Ubicaciones De La Colonia </t>
  </si>
  <si>
    <t xml:space="preserve">La Raza </t>
  </si>
  <si>
    <t xml:space="preserve">"La Preciosa Vecindad" Programa De Integración Comunitaria, Mejoramiento De La Biblioteca José Ma. Vigil </t>
  </si>
  <si>
    <t xml:space="preserve">La Preciosa </t>
  </si>
  <si>
    <t xml:space="preserve">Desazolve Y Rehabilitación De La Red De Drenaje Principal </t>
  </si>
  <si>
    <t xml:space="preserve">Jardines De Ceylan (U Hab) </t>
  </si>
  <si>
    <t xml:space="preserve">Desazolve En La Colonia Jardín Azpeitia </t>
  </si>
  <si>
    <t xml:space="preserve">Jardin Azpeitia </t>
  </si>
  <si>
    <t xml:space="preserve">Guarniciones Y Banquetas En La Unidad Habitacional Issfam </t>
  </si>
  <si>
    <t xml:space="preserve">Issfam Las Armas (U Hab) </t>
  </si>
  <si>
    <t xml:space="preserve">Continuidad De Reencarpetamiento En La Calle Poiente 148 </t>
  </si>
  <si>
    <t xml:space="preserve">Industrial Vallejo </t>
  </si>
  <si>
    <t xml:space="preserve">Poda Y Tala De Árboles </t>
  </si>
  <si>
    <t xml:space="preserve">Ignacio Allende </t>
  </si>
  <si>
    <t xml:space="preserve">Materiales De Contrucción Cemento Y Arena </t>
  </si>
  <si>
    <t xml:space="preserve">Huautla De Las Salinas (Barr) </t>
  </si>
  <si>
    <t>Luminarias En La Barda Del Suburbano</t>
  </si>
  <si>
    <t xml:space="preserve">Luminarias En La Barda Del Suburbano (Av. Ferrocarril Central) </t>
  </si>
  <si>
    <t xml:space="preserve">Hogares Ferrocarrileros (U Hab) </t>
  </si>
  <si>
    <t xml:space="preserve">Sustitución De Luminarias Inservibles </t>
  </si>
  <si>
    <t xml:space="preserve">Hogar Y Seguridad/Nueva Santa Maria </t>
  </si>
  <si>
    <t>Impermeabilizar Los Edificios De La Unidad</t>
  </si>
  <si>
    <t xml:space="preserve">Fuentes De Azcapotzalco-Parques De Azcapotzalco (U Hab) </t>
  </si>
  <si>
    <t xml:space="preserve">Abquisición de equipos de gimnacios para recuperaración de  Área Comunal </t>
  </si>
  <si>
    <t xml:space="preserve">Recuperar Área Comunal </t>
  </si>
  <si>
    <t xml:space="preserve">Francisco Villa (U Hab) </t>
  </si>
  <si>
    <t>Pintura Lavable Para Los Cubos De Las Escaleras Y De Aceite Para Barandales</t>
  </si>
  <si>
    <t>Se Cambia Proyecto Debido A Que La Pavimentacion Ya Se Esta Realizando Con Otro Recurso, Se Propone El 2O Lugar Pintura Lavable Para Los Cubos De Las Escaleras Y De Aceite Para Barandales</t>
  </si>
  <si>
    <t xml:space="preserve">Ferreria (U Hab) </t>
  </si>
  <si>
    <t xml:space="preserve">Repavimentación De Calles </t>
  </si>
  <si>
    <t xml:space="preserve">Ferreria </t>
  </si>
  <si>
    <t xml:space="preserve">Poda Y/O Derribo De Arboles De La Colonia Ex Hacienda Del Rosario </t>
  </si>
  <si>
    <t xml:space="preserve">Ex-Hacienda El Rosario </t>
  </si>
  <si>
    <t>Platica y taller El Arte Y La Computación Contra La Violencia Y Las Adicciones através de asociaciones civiles especializadas</t>
  </si>
  <si>
    <t xml:space="preserve">El Arte Y La Computación Contra La Violencia Y Las Adicciones </t>
  </si>
  <si>
    <t xml:space="preserve">Euzkadi </t>
  </si>
  <si>
    <t>Instalación de Juego Infantil</t>
  </si>
  <si>
    <t>Por Estar En Buen Estado El Camellon Ya Que Se Acaba De Rehabilitar, Se Propone Juego Infantil</t>
  </si>
  <si>
    <t xml:space="preserve">El Rosario C (U Hab) </t>
  </si>
  <si>
    <t xml:space="preserve">Pasillos Seguros E Iluminados Del Sector 2 C A </t>
  </si>
  <si>
    <t xml:space="preserve">El Rosario B (U Hab) </t>
  </si>
  <si>
    <t xml:space="preserve">Mejoramiento De Áreas Deportivas De Basquetbol En Herreros. </t>
  </si>
  <si>
    <t xml:space="preserve">El Rosario A (U Hab) </t>
  </si>
  <si>
    <t xml:space="preserve">Reencarpetado De Banquetas En Su Totalidad </t>
  </si>
  <si>
    <t xml:space="preserve">El Jaguey-Estación Pantaco </t>
  </si>
  <si>
    <t xml:space="preserve">Reencarpetamiento De Estacionamiento Y Entrada De La Unidad, 2Da Etapa </t>
  </si>
  <si>
    <t xml:space="preserve">Ecologica Novedades Impacto (U Hab) </t>
  </si>
  <si>
    <t xml:space="preserve">Mejoramiento y recureación de la areas de convivncia familiar y social e Imagen De La Unidad </t>
  </si>
  <si>
    <t xml:space="preserve">Imagen De La Unidad </t>
  </si>
  <si>
    <t xml:space="preserve">Demet (U Hab) </t>
  </si>
  <si>
    <t xml:space="preserve">Pavimentación Y Reparación De Banquetas De La Calle Camino Del Recreo </t>
  </si>
  <si>
    <t xml:space="preserve">Del Recreo </t>
  </si>
  <si>
    <t xml:space="preserve">Cambio De La Red Hidráulica En Toda La Colonia </t>
  </si>
  <si>
    <t xml:space="preserve">Del Maestro </t>
  </si>
  <si>
    <t xml:space="preserve">Pintura Para Condominio e Impermeabilizante </t>
  </si>
  <si>
    <t xml:space="preserve">Pintura Para Condominio E Impermeabilizante </t>
  </si>
  <si>
    <t xml:space="preserve">Del Gas (Ampl) </t>
  </si>
  <si>
    <t>Recuperación Del Espacio Público E Instalación De Parque De Bolsillo</t>
  </si>
  <si>
    <t xml:space="preserve">Del Gas </t>
  </si>
  <si>
    <t xml:space="preserve">Sustitución De Válvulas De Agua Potable En Las Manzanas 3 Y 4 </t>
  </si>
  <si>
    <t xml:space="preserve">Cuitlahuac 3 Y 4 (U Hab) </t>
  </si>
  <si>
    <t xml:space="preserve">Cambio De Lámparas En La Colonia </t>
  </si>
  <si>
    <t xml:space="preserve">Cuitlahuac 1 Y 2 (U Hab) </t>
  </si>
  <si>
    <t xml:space="preserve">Cambio De Portones (Acceso A La U.H.) </t>
  </si>
  <si>
    <t xml:space="preserve">Cruz Roja Tepantongo (U Hab) </t>
  </si>
  <si>
    <t xml:space="preserve">Rehabilitación De Canchas </t>
  </si>
  <si>
    <t xml:space="preserve">Cosmopolita (Ampl) </t>
  </si>
  <si>
    <t xml:space="preserve">Cosmopolita </t>
  </si>
  <si>
    <t xml:space="preserve">Gimnasio Al Aire Libre En El Deportivo De Coltongo </t>
  </si>
  <si>
    <t xml:space="preserve">Coltongo </t>
  </si>
  <si>
    <t>Sustitución de Luminarias en mal estado y colocación de puntos de luz.</t>
  </si>
  <si>
    <t xml:space="preserve">Luminarias </t>
  </si>
  <si>
    <t xml:space="preserve">Claveria </t>
  </si>
  <si>
    <t xml:space="preserve">Construcción De Rampas En Explanada Delegacional Y Calles Aledeñas </t>
  </si>
  <si>
    <t xml:space="preserve">Centro De Azcapotzalco </t>
  </si>
  <si>
    <t xml:space="preserve"> Renovacion De Fachada, Herreria, Tinacos, Incluyendo Marquesina De La Escuela Leyes De Reforma Con Aplanado Antigrafiti</t>
  </si>
  <si>
    <t>El Primer Lugar Se Esta Ejecutando Por Parte De Otro Recurso Se Cambia A Renovacion De Fachada, Herreria, Tinacos, Incluyendo Marquesina De La Escuela Leyes De Reforma Con Aplanado Antigrafiti</t>
  </si>
  <si>
    <t xml:space="preserve">Arenal </t>
  </si>
  <si>
    <t xml:space="preserve">Juegos Infantiles En Ferrocarriles Nacionales, Polo Norte E Invierno </t>
  </si>
  <si>
    <t xml:space="preserve">Angel Zimbron </t>
  </si>
  <si>
    <t xml:space="preserve">Fomentar La Realización De Ejercicio </t>
  </si>
  <si>
    <t xml:space="preserve">Petrolera (Ampl) </t>
  </si>
  <si>
    <t xml:space="preserve">Mantenimiento, conservación y rehabilitación de Banquetas </t>
  </si>
  <si>
    <t xml:space="preserve">Banquetas </t>
  </si>
  <si>
    <t xml:space="preserve">Aldana </t>
  </si>
  <si>
    <t xml:space="preserve">Instalación De Bancas Y Jardineras En Plaza Cívica </t>
  </si>
  <si>
    <t xml:space="preserve">Cosas Buenas. Convivencia Y Esparcimiento Para Aguilera (Instalación De Bancas Y Jardineras En Plaza Cívica) </t>
  </si>
  <si>
    <t xml:space="preserve">Aguilera </t>
  </si>
  <si>
    <t>898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</si>
</sst>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b/>
      <vertAlign val="superscript"/>
      <sz val="1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11"/>
      <color theme="1"/>
      <name val="Gotham Rounded Book"/>
      <family val="3"/>
    </font>
    <font>
      <sz val="11"/>
      <color theme="1"/>
      <name val="Gotham Rounded Book"/>
      <family val="3"/>
    </font>
    <font>
      <b/>
      <sz val="10"/>
      <color rgb="FF000000"/>
      <name val="Gotham Rounded Book"/>
      <family val="3"/>
    </font>
    <font>
      <sz val="8"/>
      <color rgb="FF000000"/>
      <name val="Gotham Rounded Book"/>
      <family val="3"/>
    </font>
    <font>
      <b/>
      <sz val="12"/>
      <color theme="1"/>
      <name val="Gotham Rounded Book"/>
      <family val="3"/>
    </font>
    <font>
      <b/>
      <sz val="9"/>
      <name val="Gotham Rounded Book"/>
    </font>
    <font>
      <sz val="9"/>
      <name val="Gotham Rounded Book"/>
    </font>
    <font>
      <sz val="8"/>
      <name val="Arial Narrow"/>
      <family val="2"/>
    </font>
    <font>
      <b/>
      <sz val="8"/>
      <name val="Arial Narrow"/>
      <family val="2"/>
    </font>
    <font>
      <sz val="10"/>
      <name val="Arial Narrow"/>
      <family val="2"/>
    </font>
    <font>
      <sz val="9"/>
      <color rgb="FFFF0000"/>
      <name val="Gotham Rounded Book"/>
    </font>
    <font>
      <b/>
      <sz val="8"/>
      <name val="Gotham Rounded Book"/>
    </font>
    <font>
      <sz val="8"/>
      <name val="Gotham Rounded Book"/>
    </font>
    <font>
      <sz val="10"/>
      <name val="Gotham Rounded Book"/>
    </font>
    <font>
      <sz val="10"/>
      <name val="Arial"/>
      <family val="2"/>
    </font>
    <font>
      <b/>
      <sz val="10"/>
      <name val="Gotham Rounded Book"/>
    </font>
  </fonts>
  <fills count="37">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26">
    <xf numFmtId="0" fontId="0" fillId="0" borderId="0"/>
    <xf numFmtId="43" fontId="7"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28" fillId="0" borderId="0" applyFont="0" applyFill="0" applyBorder="0" applyAlignment="0" applyProtection="0"/>
    <xf numFmtId="0" fontId="9" fillId="0" borderId="0"/>
    <xf numFmtId="0" fontId="8" fillId="0" borderId="0"/>
    <xf numFmtId="0" fontId="8" fillId="0" borderId="0"/>
    <xf numFmtId="0" fontId="28" fillId="0" borderId="0"/>
    <xf numFmtId="0" fontId="8" fillId="0" borderId="0"/>
    <xf numFmtId="0" fontId="28" fillId="0" borderId="0"/>
    <xf numFmtId="0" fontId="7" fillId="0" borderId="0"/>
    <xf numFmtId="0" fontId="7" fillId="0" borderId="0"/>
    <xf numFmtId="9" fontId="11" fillId="0" borderId="0" applyFont="0" applyFill="0" applyBorder="0" applyAlignment="0" applyProtection="0"/>
    <xf numFmtId="9" fontId="11" fillId="0" borderId="0" applyFont="0" applyFill="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21" borderId="0" applyNumberFormat="0" applyBorder="0" applyAlignment="0" applyProtection="0"/>
    <xf numFmtId="0" fontId="44" fillId="25" borderId="0" applyNumberFormat="0" applyBorder="0" applyAlignment="0" applyProtection="0"/>
    <xf numFmtId="0" fontId="44" fillId="29" borderId="0" applyNumberFormat="0" applyBorder="0" applyAlignment="0" applyProtection="0"/>
    <xf numFmtId="0" fontId="44" fillId="33" borderId="0" applyNumberFormat="0" applyBorder="0" applyAlignment="0" applyProtection="0"/>
    <xf numFmtId="0" fontId="33" fillId="3" borderId="0" applyNumberFormat="0" applyBorder="0" applyAlignment="0" applyProtection="0"/>
    <xf numFmtId="0" fontId="38" fillId="7" borderId="19" applyNumberFormat="0" applyAlignment="0" applyProtection="0"/>
    <xf numFmtId="0" fontId="40" fillId="8" borderId="22" applyNumberFormat="0" applyAlignment="0" applyProtection="0"/>
    <xf numFmtId="0" fontId="39" fillId="0" borderId="21" applyNumberFormat="0" applyFill="0" applyAlignment="0" applyProtection="0"/>
    <xf numFmtId="0" fontId="32" fillId="0" borderId="0" applyNumberFormat="0" applyFill="0" applyBorder="0" applyAlignment="0" applyProtection="0"/>
    <xf numFmtId="0" fontId="44" fillId="10" borderId="0" applyNumberFormat="0" applyBorder="0" applyAlignment="0" applyProtection="0"/>
    <xf numFmtId="0" fontId="44" fillId="14" borderId="0" applyNumberFormat="0" applyBorder="0" applyAlignment="0" applyProtection="0"/>
    <xf numFmtId="0" fontId="44" fillId="18"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44" fillId="30" borderId="0" applyNumberFormat="0" applyBorder="0" applyAlignment="0" applyProtection="0"/>
    <xf numFmtId="0" fontId="36" fillId="6" borderId="19" applyNumberFormat="0" applyAlignment="0" applyProtection="0"/>
    <xf numFmtId="166" fontId="45" fillId="0" borderId="0" applyFont="0" applyFill="0" applyBorder="0" applyAlignment="0" applyProtection="0"/>
    <xf numFmtId="0" fontId="11" fillId="0" borderId="0"/>
    <xf numFmtId="0" fontId="34" fillId="4" borderId="0" applyNumberFormat="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167"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8" fillId="0" borderId="0" applyFont="0" applyFill="0" applyBorder="0" applyAlignment="0" applyProtection="0"/>
    <xf numFmtId="44" fontId="46" fillId="0" borderId="0" applyFont="0" applyFill="0" applyBorder="0" applyAlignment="0" applyProtection="0"/>
    <xf numFmtId="0" fontId="35" fillId="5" borderId="0" applyNumberFormat="0" applyBorder="0" applyAlignment="0" applyProtection="0"/>
    <xf numFmtId="0" fontId="8"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11"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8" fillId="0" borderId="0"/>
    <xf numFmtId="0" fontId="8" fillId="0" borderId="0"/>
    <xf numFmtId="0" fontId="8" fillId="0" borderId="0"/>
    <xf numFmtId="0" fontId="8" fillId="0" borderId="0"/>
    <xf numFmtId="0" fontId="6" fillId="0" borderId="0"/>
    <xf numFmtId="0" fontId="46" fillId="0" borderId="0"/>
    <xf numFmtId="0" fontId="8" fillId="0" borderId="0"/>
    <xf numFmtId="0" fontId="48" fillId="0" borderId="0"/>
    <xf numFmtId="0" fontId="6" fillId="9" borderId="23" applyNumberFormat="0" applyFont="0" applyAlignment="0" applyProtection="0"/>
    <xf numFmtId="0" fontId="11" fillId="34" borderId="23" applyNumberFormat="0" applyFont="0" applyAlignment="0" applyProtection="0"/>
    <xf numFmtId="0" fontId="37" fillId="7" borderId="20"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30" fillId="0" borderId="16"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29" fillId="0" borderId="0" applyNumberFormat="0" applyFill="0" applyBorder="0" applyAlignment="0" applyProtection="0"/>
    <xf numFmtId="0" fontId="43" fillId="0" borderId="24" applyNumberFormat="0" applyFill="0" applyAlignment="0" applyProtection="0"/>
    <xf numFmtId="0" fontId="5" fillId="0" borderId="0"/>
    <xf numFmtId="0" fontId="7" fillId="0" borderId="0"/>
    <xf numFmtId="0" fontId="45" fillId="0" borderId="0"/>
    <xf numFmtId="43" fontId="5" fillId="0" borderId="0" applyFont="0" applyFill="0" applyBorder="0" applyAlignment="0" applyProtection="0"/>
    <xf numFmtId="0" fontId="7" fillId="0" borderId="0"/>
    <xf numFmtId="0" fontId="4" fillId="0" borderId="0"/>
    <xf numFmtId="0" fontId="7" fillId="0" borderId="0"/>
    <xf numFmtId="43" fontId="4" fillId="0" borderId="0" applyFont="0" applyFill="0" applyBorder="0" applyAlignment="0" applyProtection="0"/>
    <xf numFmtId="0" fontId="7" fillId="0" borderId="0"/>
    <xf numFmtId="43" fontId="7" fillId="0" borderId="0" applyFont="0" applyFill="0" applyBorder="0" applyAlignment="0" applyProtection="0"/>
    <xf numFmtId="43" fontId="3" fillId="0" borderId="0" applyFont="0" applyFill="0" applyBorder="0" applyAlignment="0" applyProtection="0"/>
    <xf numFmtId="0" fontId="3" fillId="0" borderId="0"/>
    <xf numFmtId="44" fontId="68"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888">
    <xf numFmtId="0" fontId="0" fillId="0" borderId="0" xfId="0"/>
    <xf numFmtId="0" fontId="12" fillId="0" borderId="0" xfId="0" applyFont="1"/>
    <xf numFmtId="0" fontId="18" fillId="0" borderId="0" xfId="0" applyFont="1" applyAlignment="1">
      <alignment horizontal="justify"/>
    </xf>
    <xf numFmtId="0" fontId="18" fillId="0" borderId="0" xfId="0" applyFont="1"/>
    <xf numFmtId="0" fontId="17" fillId="0" borderId="4" xfId="0" applyFont="1" applyBorder="1" applyAlignment="1">
      <alignment horizontal="center" vertical="center" wrapText="1"/>
    </xf>
    <xf numFmtId="0" fontId="15" fillId="0" borderId="0" xfId="0" applyFont="1" applyAlignment="1">
      <alignment horizontal="left" vertical="top"/>
    </xf>
    <xf numFmtId="0" fontId="15" fillId="0" borderId="0" xfId="0" applyFont="1" applyAlignment="1">
      <alignment vertical="top"/>
    </xf>
    <xf numFmtId="0" fontId="15" fillId="0" borderId="0" xfId="0" applyFont="1" applyAlignment="1">
      <alignment horizontal="center" vertical="top"/>
    </xf>
    <xf numFmtId="0" fontId="16" fillId="0" borderId="0" xfId="0" applyFont="1" applyAlignment="1">
      <alignment horizontal="left" vertical="top" indent="9"/>
    </xf>
    <xf numFmtId="0" fontId="16" fillId="0" borderId="0" xfId="0" applyFont="1" applyAlignment="1">
      <alignment vertical="top"/>
    </xf>
    <xf numFmtId="0" fontId="16" fillId="0" borderId="0" xfId="0" applyFont="1" applyAlignment="1">
      <alignment horizontal="center" vertical="top"/>
    </xf>
    <xf numFmtId="0" fontId="12" fillId="0" borderId="0" xfId="0" applyFont="1" applyFill="1"/>
    <xf numFmtId="0" fontId="14" fillId="0" borderId="0" xfId="0" applyFont="1"/>
    <xf numFmtId="0" fontId="17" fillId="0" borderId="0" xfId="0" applyFont="1"/>
    <xf numFmtId="0" fontId="12" fillId="0" borderId="0" xfId="12" applyFont="1" applyAlignment="1">
      <alignment wrapText="1"/>
    </xf>
    <xf numFmtId="0" fontId="12" fillId="0" borderId="0" xfId="12" applyFont="1"/>
    <xf numFmtId="0" fontId="12" fillId="0" borderId="0" xfId="13" applyFont="1" applyAlignment="1">
      <alignment wrapText="1"/>
    </xf>
    <xf numFmtId="0" fontId="12" fillId="0" borderId="0" xfId="13" applyFont="1"/>
    <xf numFmtId="0" fontId="15" fillId="0" borderId="0" xfId="12" applyFont="1" applyAlignment="1">
      <alignment horizontal="center" vertical="center" wrapText="1"/>
    </xf>
    <xf numFmtId="0" fontId="19" fillId="0" borderId="0" xfId="0" applyFont="1"/>
    <xf numFmtId="0" fontId="15" fillId="0" borderId="0" xfId="0" applyFont="1" applyAlignment="1">
      <alignment horizontal="right" vertical="top"/>
    </xf>
    <xf numFmtId="0" fontId="16" fillId="0" borderId="0" xfId="0" applyFont="1" applyAlignment="1">
      <alignment horizontal="right" vertical="top"/>
    </xf>
    <xf numFmtId="0" fontId="12" fillId="0" borderId="0" xfId="8" applyFont="1"/>
    <xf numFmtId="0" fontId="17" fillId="0" borderId="0" xfId="8" applyFont="1"/>
    <xf numFmtId="0" fontId="16" fillId="0" borderId="0" xfId="8" applyFont="1" applyAlignment="1">
      <alignment horizontal="left" vertical="top"/>
    </xf>
    <xf numFmtId="0" fontId="15" fillId="0" borderId="0" xfId="8" applyFont="1" applyAlignment="1">
      <alignment horizontal="left" vertical="top"/>
    </xf>
    <xf numFmtId="0" fontId="15" fillId="0" borderId="0" xfId="8" applyFont="1" applyAlignment="1">
      <alignment horizontal="center" vertical="top"/>
    </xf>
    <xf numFmtId="0" fontId="16" fillId="0" borderId="0" xfId="8" applyFont="1" applyAlignment="1">
      <alignment horizontal="left" vertical="top" indent="9"/>
    </xf>
    <xf numFmtId="0" fontId="16" fillId="0" borderId="0" xfId="8" applyFont="1" applyAlignment="1">
      <alignment horizontal="center" vertical="top"/>
    </xf>
    <xf numFmtId="0" fontId="17" fillId="0" borderId="1" xfId="0" quotePrefix="1" applyFont="1" applyBorder="1" applyAlignment="1">
      <alignment horizontal="center" vertical="center"/>
    </xf>
    <xf numFmtId="0" fontId="17" fillId="0" borderId="2" xfId="0" quotePrefix="1" applyFont="1" applyBorder="1" applyAlignment="1">
      <alignment horizontal="center"/>
    </xf>
    <xf numFmtId="0" fontId="19" fillId="0" borderId="9" xfId="0" applyFont="1" applyBorder="1"/>
    <xf numFmtId="0" fontId="19" fillId="0" borderId="0" xfId="0" applyFont="1" applyAlignment="1">
      <alignment vertical="center"/>
    </xf>
    <xf numFmtId="0" fontId="17" fillId="0" borderId="1" xfId="0" applyFont="1" applyBorder="1" applyAlignment="1">
      <alignment horizontal="justify" vertical="center"/>
    </xf>
    <xf numFmtId="0" fontId="19" fillId="0" borderId="1" xfId="0" applyFont="1" applyBorder="1" applyAlignment="1">
      <alignment horizontal="justify" vertical="center"/>
    </xf>
    <xf numFmtId="2" fontId="19" fillId="0" borderId="1" xfId="0" applyNumberFormat="1" applyFont="1" applyBorder="1" applyAlignment="1">
      <alignment horizontal="justify" vertical="center"/>
    </xf>
    <xf numFmtId="0" fontId="19" fillId="0" borderId="10" xfId="0" applyFont="1" applyBorder="1" applyAlignment="1">
      <alignment horizontal="justify" vertical="center" wrapText="1"/>
    </xf>
    <xf numFmtId="0" fontId="17" fillId="0" borderId="2" xfId="0" applyFont="1" applyBorder="1" applyAlignment="1">
      <alignment horizontal="justify" vertical="center"/>
    </xf>
    <xf numFmtId="0" fontId="19" fillId="0" borderId="2" xfId="0" applyFont="1" applyBorder="1" applyAlignment="1">
      <alignment horizontal="justify" vertical="center"/>
    </xf>
    <xf numFmtId="0" fontId="19" fillId="0" borderId="9" xfId="0" applyFont="1" applyBorder="1" applyAlignment="1">
      <alignment horizontal="justify" vertical="center"/>
    </xf>
    <xf numFmtId="0" fontId="17" fillId="0" borderId="3" xfId="0" applyFont="1" applyBorder="1" applyAlignment="1">
      <alignment horizontal="justify" vertical="center"/>
    </xf>
    <xf numFmtId="0" fontId="19" fillId="0" borderId="3" xfId="0" applyFont="1" applyBorder="1" applyAlignment="1">
      <alignment horizontal="justify" vertical="center"/>
    </xf>
    <xf numFmtId="0" fontId="19" fillId="0" borderId="11" xfId="0" applyFont="1" applyBorder="1" applyAlignment="1">
      <alignment horizontal="justify" vertical="center"/>
    </xf>
    <xf numFmtId="0" fontId="17" fillId="0" borderId="12" xfId="0" applyFont="1" applyBorder="1" applyAlignment="1">
      <alignment horizontal="justify" vertical="center" wrapText="1"/>
    </xf>
    <xf numFmtId="0" fontId="19" fillId="0" borderId="4" xfId="0" applyFont="1" applyBorder="1" applyAlignment="1">
      <alignment horizontal="justify" vertical="center"/>
    </xf>
    <xf numFmtId="0" fontId="19" fillId="0" borderId="12" xfId="0" applyFont="1" applyBorder="1" applyAlignment="1">
      <alignment horizontal="justify" vertical="center"/>
    </xf>
    <xf numFmtId="0" fontId="17" fillId="0" borderId="0" xfId="0" quotePrefix="1" applyFont="1" applyBorder="1" applyAlignment="1">
      <alignment horizontal="center"/>
    </xf>
    <xf numFmtId="0" fontId="17" fillId="0" borderId="0" xfId="0" applyFont="1" applyBorder="1" applyAlignment="1">
      <alignment horizontal="center" vertical="center"/>
    </xf>
    <xf numFmtId="0" fontId="19" fillId="0" borderId="0" xfId="0" applyFont="1" applyBorder="1" applyAlignment="1">
      <alignment horizontal="justify" vertical="center" wrapText="1"/>
    </xf>
    <xf numFmtId="0" fontId="19" fillId="0" borderId="13" xfId="0" applyFont="1" applyBorder="1" applyAlignment="1">
      <alignment horizontal="justify" vertical="center"/>
    </xf>
    <xf numFmtId="0" fontId="19" fillId="0" borderId="6" xfId="0" applyFont="1" applyBorder="1" applyAlignment="1">
      <alignment horizontal="justify" vertical="center"/>
    </xf>
    <xf numFmtId="0" fontId="19" fillId="0" borderId="0" xfId="0" applyFont="1" applyBorder="1" applyAlignment="1">
      <alignment horizontal="justify" vertical="center"/>
    </xf>
    <xf numFmtId="0" fontId="19" fillId="0" borderId="7" xfId="0" applyFont="1" applyBorder="1" applyAlignment="1">
      <alignment horizontal="justify" vertical="center"/>
    </xf>
    <xf numFmtId="0" fontId="17" fillId="0" borderId="0" xfId="0" quotePrefix="1" applyFont="1" applyBorder="1" applyAlignment="1">
      <alignment horizontal="center" vertical="center"/>
    </xf>
    <xf numFmtId="0" fontId="19" fillId="0" borderId="0" xfId="0" applyFont="1" applyAlignment="1">
      <alignment horizontal="justify" vertical="center"/>
    </xf>
    <xf numFmtId="0" fontId="23" fillId="0" borderId="0" xfId="8" applyFont="1" applyFill="1" applyAlignment="1">
      <alignment horizontal="left" vertical="top"/>
    </xf>
    <xf numFmtId="0" fontId="12" fillId="0" borderId="0" xfId="0" applyFont="1" applyBorder="1"/>
    <xf numFmtId="0" fontId="15" fillId="0" borderId="0" xfId="0" applyFont="1" applyBorder="1" applyAlignment="1">
      <alignment vertical="center"/>
    </xf>
    <xf numFmtId="0" fontId="17" fillId="0" borderId="10" xfId="0" quotePrefix="1" applyFont="1" applyBorder="1" applyAlignment="1">
      <alignment horizontal="justify" vertical="center"/>
    </xf>
    <xf numFmtId="0" fontId="13" fillId="0" borderId="0" xfId="0" applyFont="1" applyAlignment="1">
      <alignment vertical="center"/>
    </xf>
    <xf numFmtId="0" fontId="19" fillId="0" borderId="0" xfId="8" applyFont="1" applyAlignment="1">
      <alignment vertical="center"/>
    </xf>
    <xf numFmtId="0" fontId="17" fillId="0" borderId="8" xfId="0" applyFont="1" applyBorder="1" applyAlignment="1">
      <alignment horizontal="justify" vertical="center"/>
    </xf>
    <xf numFmtId="0" fontId="24" fillId="0" borderId="0" xfId="0" applyFont="1" applyAlignment="1">
      <alignment vertical="center"/>
    </xf>
    <xf numFmtId="0" fontId="13" fillId="0" borderId="0" xfId="0" applyFont="1" applyAlignment="1">
      <alignment horizontal="left" vertical="center"/>
    </xf>
    <xf numFmtId="0" fontId="26" fillId="0" borderId="0" xfId="0" applyFont="1"/>
    <xf numFmtId="0" fontId="13" fillId="0" borderId="0" xfId="0" applyFont="1" applyBorder="1" applyAlignment="1">
      <alignment vertical="center"/>
    </xf>
    <xf numFmtId="0" fontId="12" fillId="0" borderId="0" xfId="8" applyFont="1" applyBorder="1"/>
    <xf numFmtId="0" fontId="17" fillId="0" borderId="4" xfId="12" applyFont="1" applyBorder="1" applyAlignment="1">
      <alignment horizontal="justify" vertical="center" wrapText="1"/>
    </xf>
    <xf numFmtId="0" fontId="19" fillId="0" borderId="4" xfId="12" applyFont="1" applyBorder="1" applyAlignment="1">
      <alignment horizontal="justify" vertical="center"/>
    </xf>
    <xf numFmtId="0" fontId="17" fillId="0" borderId="4" xfId="12" applyFont="1" applyBorder="1" applyAlignment="1">
      <alignment horizontal="center" vertical="center" wrapText="1"/>
    </xf>
    <xf numFmtId="0" fontId="17" fillId="2" borderId="2" xfId="0" applyFont="1" applyFill="1" applyBorder="1" applyAlignment="1">
      <alignment horizontal="centerContinuous" vertical="center"/>
    </xf>
    <xf numFmtId="0" fontId="17" fillId="2" borderId="4" xfId="0" applyFont="1" applyFill="1" applyBorder="1" applyAlignment="1">
      <alignment horizontal="center" wrapText="1"/>
    </xf>
    <xf numFmtId="0" fontId="17" fillId="2" borderId="4" xfId="0" applyFont="1" applyFill="1" applyBorder="1" applyAlignment="1">
      <alignment horizontal="center" vertical="center" wrapText="1"/>
    </xf>
    <xf numFmtId="0" fontId="17" fillId="2" borderId="13" xfId="0" applyFont="1" applyFill="1" applyBorder="1" applyAlignment="1">
      <alignment horizontal="centerContinuous" vertical="center" wrapText="1"/>
    </xf>
    <xf numFmtId="0" fontId="17" fillId="2" borderId="12" xfId="0" applyFont="1" applyFill="1" applyBorder="1" applyAlignment="1">
      <alignment horizontal="centerContinuous" vertical="center" wrapText="1"/>
    </xf>
    <xf numFmtId="0" fontId="17" fillId="2" borderId="5" xfId="0" applyFont="1" applyFill="1" applyBorder="1" applyAlignment="1">
      <alignment horizontal="centerContinuous" vertical="center" wrapText="1"/>
    </xf>
    <xf numFmtId="0" fontId="17" fillId="2" borderId="4" xfId="12" applyFont="1" applyFill="1" applyBorder="1" applyAlignment="1">
      <alignment horizontal="center" vertical="center" wrapText="1"/>
    </xf>
    <xf numFmtId="0" fontId="17" fillId="2" borderId="7" xfId="12" applyFont="1" applyFill="1" applyBorder="1" applyAlignment="1">
      <alignment horizontal="center" vertical="center" wrapText="1"/>
    </xf>
    <xf numFmtId="49" fontId="15" fillId="2" borderId="3" xfId="0" applyNumberFormat="1" applyFont="1" applyFill="1" applyBorder="1" applyAlignment="1">
      <alignment horizontal="center" vertical="top" wrapText="1"/>
    </xf>
    <xf numFmtId="0" fontId="12" fillId="0" borderId="0" xfId="0" applyFont="1" applyAlignment="1">
      <alignment horizontal="center"/>
    </xf>
    <xf numFmtId="0" fontId="16" fillId="0" borderId="0" xfId="0" applyFont="1" applyBorder="1" applyAlignment="1">
      <alignment horizontal="center" vertical="top"/>
    </xf>
    <xf numFmtId="49" fontId="15" fillId="2" borderId="4" xfId="0" applyNumberFormat="1" applyFont="1" applyFill="1" applyBorder="1" applyAlignment="1">
      <alignment horizontal="center" vertical="top" wrapText="1"/>
    </xf>
    <xf numFmtId="0" fontId="19" fillId="0" borderId="0" xfId="0" applyFont="1" applyAlignment="1">
      <alignment horizontal="left" vertical="top"/>
    </xf>
    <xf numFmtId="0" fontId="12" fillId="0" borderId="0" xfId="0" applyFont="1" applyAlignment="1"/>
    <xf numFmtId="0" fontId="23" fillId="0" borderId="0" xfId="0" applyFont="1"/>
    <xf numFmtId="0" fontId="12" fillId="0" borderId="0" xfId="0" applyFont="1" applyAlignment="1">
      <alignment horizontal="right"/>
    </xf>
    <xf numFmtId="0" fontId="15"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xf numFmtId="0" fontId="14" fillId="0" borderId="0" xfId="0" applyFont="1" applyAlignment="1">
      <alignment horizontal="right"/>
    </xf>
    <xf numFmtId="0" fontId="14" fillId="0" borderId="0" xfId="0" applyFont="1" applyBorder="1"/>
    <xf numFmtId="0" fontId="15" fillId="0" borderId="0" xfId="0" applyFont="1" applyAlignment="1">
      <alignment horizontal="left" vertical="top" wrapText="1" indent="10"/>
    </xf>
    <xf numFmtId="0" fontId="15" fillId="0" borderId="0" xfId="0" applyFont="1" applyAlignment="1">
      <alignment vertical="top" wrapText="1"/>
    </xf>
    <xf numFmtId="0" fontId="13" fillId="0" borderId="7" xfId="0" applyFont="1" applyFill="1" applyBorder="1" applyAlignment="1">
      <alignment horizontal="center" vertical="center" wrapText="1"/>
    </xf>
    <xf numFmtId="49" fontId="15" fillId="2" borderId="5" xfId="0" applyNumberFormat="1" applyFont="1" applyFill="1" applyBorder="1" applyAlignment="1">
      <alignment horizontal="center" vertical="top" wrapText="1"/>
    </xf>
    <xf numFmtId="0" fontId="50" fillId="0" borderId="0" xfId="107" applyFont="1" applyBorder="1" applyAlignment="1">
      <alignment vertical="center"/>
    </xf>
    <xf numFmtId="0" fontId="19" fillId="0" borderId="0" xfId="107" applyFont="1" applyBorder="1" applyAlignment="1">
      <alignment vertical="center"/>
    </xf>
    <xf numFmtId="49" fontId="17" fillId="0" borderId="0" xfId="107" applyNumberFormat="1" applyFont="1" applyFill="1" applyBorder="1" applyAlignment="1">
      <alignment horizontal="center" vertical="center"/>
    </xf>
    <xf numFmtId="0" fontId="17" fillId="0" borderId="0" xfId="107" applyFont="1" applyBorder="1" applyAlignment="1">
      <alignment vertical="center"/>
    </xf>
    <xf numFmtId="0" fontId="16" fillId="2" borderId="0" xfId="107" applyFont="1" applyFill="1" applyBorder="1" applyAlignment="1">
      <alignment horizontal="centerContinuous"/>
    </xf>
    <xf numFmtId="0" fontId="16" fillId="2" borderId="0" xfId="107" applyFont="1" applyFill="1" applyBorder="1" applyAlignment="1">
      <alignment horizontal="centerContinuous" vertical="center"/>
    </xf>
    <xf numFmtId="0" fontId="16" fillId="2" borderId="0" xfId="107" applyFont="1" applyFill="1" applyBorder="1" applyAlignment="1">
      <alignment horizontal="center" vertical="center"/>
    </xf>
    <xf numFmtId="0" fontId="17" fillId="35" borderId="0" xfId="108" applyFont="1" applyFill="1" applyBorder="1" applyAlignment="1">
      <alignment vertical="center"/>
    </xf>
    <xf numFmtId="0" fontId="16" fillId="0" borderId="0" xfId="107" applyFont="1" applyBorder="1" applyAlignment="1">
      <alignment horizontal="centerContinuous" vertical="center"/>
    </xf>
    <xf numFmtId="0" fontId="15" fillId="0" borderId="28" xfId="107" applyFont="1" applyBorder="1" applyAlignment="1">
      <alignment horizontal="centerContinuous" vertical="center"/>
    </xf>
    <xf numFmtId="0" fontId="16" fillId="0" borderId="29" xfId="107" applyFont="1" applyBorder="1" applyAlignment="1">
      <alignment horizontal="centerContinuous" vertical="center"/>
    </xf>
    <xf numFmtId="0" fontId="50" fillId="0" borderId="28" xfId="107" applyFont="1" applyBorder="1" applyAlignment="1">
      <alignment vertical="center"/>
    </xf>
    <xf numFmtId="49" fontId="17" fillId="0" borderId="29" xfId="107" applyNumberFormat="1" applyFont="1" applyFill="1" applyBorder="1" applyAlignment="1">
      <alignment horizontal="center" vertical="center"/>
    </xf>
    <xf numFmtId="0" fontId="17" fillId="0" borderId="28" xfId="107" applyFont="1" applyBorder="1" applyAlignment="1">
      <alignment vertical="center"/>
    </xf>
    <xf numFmtId="0" fontId="19" fillId="0" borderId="28" xfId="107" applyFont="1" applyBorder="1" applyAlignment="1">
      <alignment horizontal="left" vertical="center" indent="2"/>
    </xf>
    <xf numFmtId="0" fontId="19" fillId="35" borderId="30" xfId="108" applyFont="1" applyFill="1" applyBorder="1" applyAlignment="1">
      <alignment vertical="center"/>
    </xf>
    <xf numFmtId="0" fontId="19" fillId="35" borderId="31" xfId="108" applyFont="1" applyFill="1" applyBorder="1" applyAlignment="1">
      <alignment vertical="center"/>
    </xf>
    <xf numFmtId="0" fontId="15" fillId="2" borderId="0" xfId="8" applyFont="1" applyFill="1" applyBorder="1" applyAlignment="1">
      <alignment horizontal="centerContinuous" vertical="center" wrapText="1"/>
    </xf>
    <xf numFmtId="0" fontId="15" fillId="2" borderId="11" xfId="8" applyFont="1" applyFill="1" applyBorder="1" applyAlignment="1">
      <alignment horizontal="centerContinuous" vertical="center" wrapText="1"/>
    </xf>
    <xf numFmtId="0" fontId="15" fillId="2" borderId="4" xfId="8" applyFont="1" applyFill="1" applyBorder="1" applyAlignment="1">
      <alignment horizontal="center" vertical="center" wrapText="1"/>
    </xf>
    <xf numFmtId="0" fontId="15" fillId="2" borderId="3" xfId="8" applyFont="1" applyFill="1" applyBorder="1" applyAlignment="1">
      <alignment horizontal="center" vertical="center" wrapText="1"/>
    </xf>
    <xf numFmtId="0" fontId="14" fillId="2" borderId="12" xfId="112" applyFont="1" applyFill="1" applyBorder="1" applyAlignment="1">
      <alignment horizontal="center" vertical="center" wrapText="1"/>
    </xf>
    <xf numFmtId="0" fontId="14" fillId="2" borderId="5" xfId="112" applyFont="1" applyFill="1" applyBorder="1" applyAlignment="1">
      <alignment horizontal="center" vertical="center" wrapText="1"/>
    </xf>
    <xf numFmtId="0" fontId="15" fillId="0" borderId="4" xfId="112" quotePrefix="1" applyFont="1" applyBorder="1" applyAlignment="1">
      <alignment horizontal="center" vertical="center" wrapText="1"/>
    </xf>
    <xf numFmtId="0" fontId="15" fillId="0" borderId="12" xfId="112" quotePrefix="1" applyFont="1" applyBorder="1" applyAlignment="1">
      <alignment horizontal="center" vertical="center" wrapText="1"/>
    </xf>
    <xf numFmtId="0" fontId="17" fillId="0" borderId="10" xfId="0" quotePrefix="1" applyFont="1" applyBorder="1" applyAlignment="1">
      <alignment horizontal="justify" vertical="center"/>
    </xf>
    <xf numFmtId="0" fontId="14" fillId="0" borderId="0" xfId="0" applyFont="1" applyAlignment="1">
      <alignment horizontal="center"/>
    </xf>
    <xf numFmtId="0" fontId="17" fillId="2" borderId="12" xfId="0" applyFont="1" applyFill="1" applyBorder="1" applyAlignment="1">
      <alignment horizontal="center" vertical="center" wrapText="1"/>
    </xf>
    <xf numFmtId="0" fontId="13" fillId="0" borderId="6" xfId="0" applyFont="1" applyBorder="1" applyAlignment="1">
      <alignment vertical="center"/>
    </xf>
    <xf numFmtId="0" fontId="17" fillId="0" borderId="4" xfId="0" quotePrefix="1" applyFont="1" applyBorder="1" applyAlignment="1">
      <alignment horizontal="center"/>
    </xf>
    <xf numFmtId="0" fontId="60" fillId="35" borderId="15" xfId="0" applyFont="1" applyFill="1" applyBorder="1" applyAlignment="1">
      <alignment horizontal="center" vertical="center"/>
    </xf>
    <xf numFmtId="0" fontId="60" fillId="35" borderId="1" xfId="0" applyFont="1" applyFill="1" applyBorder="1" applyAlignment="1">
      <alignment horizontal="center" vertical="center"/>
    </xf>
    <xf numFmtId="4" fontId="60" fillId="35" borderId="1" xfId="1" applyNumberFormat="1" applyFont="1" applyFill="1" applyBorder="1" applyAlignment="1">
      <alignment horizontal="right" vertical="center"/>
    </xf>
    <xf numFmtId="2" fontId="60" fillId="35" borderId="1" xfId="1" quotePrefix="1" applyNumberFormat="1" applyFont="1" applyFill="1" applyBorder="1" applyAlignment="1">
      <alignment horizontal="right" vertical="center" wrapText="1"/>
    </xf>
    <xf numFmtId="0" fontId="60" fillId="35" borderId="3" xfId="0" applyFont="1" applyFill="1" applyBorder="1" applyAlignment="1">
      <alignment horizontal="center" vertical="center"/>
    </xf>
    <xf numFmtId="0" fontId="60" fillId="35" borderId="2" xfId="0" applyFont="1" applyFill="1" applyBorder="1" applyAlignment="1">
      <alignment horizontal="center" vertical="center"/>
    </xf>
    <xf numFmtId="0" fontId="19" fillId="35" borderId="0" xfId="0" applyFont="1" applyFill="1" applyBorder="1"/>
    <xf numFmtId="0" fontId="19" fillId="35" borderId="0" xfId="0" applyFont="1" applyFill="1" applyBorder="1" applyAlignment="1">
      <alignment vertical="center"/>
    </xf>
    <xf numFmtId="43" fontId="19" fillId="35" borderId="0" xfId="1" applyFont="1" applyFill="1" applyBorder="1" applyAlignment="1">
      <alignment vertical="center"/>
    </xf>
    <xf numFmtId="43" fontId="61" fillId="35" borderId="0" xfId="1" applyFont="1" applyFill="1" applyBorder="1" applyAlignment="1">
      <alignment vertical="center"/>
    </xf>
    <xf numFmtId="43" fontId="62" fillId="35" borderId="0" xfId="1" quotePrefix="1" applyFont="1" applyFill="1" applyBorder="1" applyAlignment="1">
      <alignment horizontal="center" vertical="center" wrapText="1"/>
    </xf>
    <xf numFmtId="2" fontId="61" fillId="35" borderId="0" xfId="1" applyNumberFormat="1" applyFont="1" applyFill="1" applyBorder="1" applyAlignment="1">
      <alignment horizontal="right"/>
    </xf>
    <xf numFmtId="0" fontId="17" fillId="35" borderId="4" xfId="0" applyFont="1" applyFill="1" applyBorder="1" applyAlignment="1">
      <alignment horizontal="center" vertical="center"/>
    </xf>
    <xf numFmtId="4" fontId="62" fillId="35" borderId="4" xfId="1" applyNumberFormat="1" applyFont="1" applyFill="1" applyBorder="1" applyAlignment="1">
      <alignment horizontal="right"/>
    </xf>
    <xf numFmtId="2" fontId="62" fillId="35" borderId="0" xfId="1" applyNumberFormat="1" applyFont="1" applyFill="1" applyBorder="1" applyAlignment="1">
      <alignment horizontal="right"/>
    </xf>
    <xf numFmtId="0" fontId="12" fillId="35" borderId="0" xfId="0" applyFont="1" applyFill="1"/>
    <xf numFmtId="0" fontId="17" fillId="35" borderId="0" xfId="0" applyFont="1" applyFill="1"/>
    <xf numFmtId="43" fontId="12" fillId="35" borderId="0" xfId="1" applyFont="1" applyFill="1"/>
    <xf numFmtId="43" fontId="63" fillId="35" borderId="0" xfId="1" applyFont="1" applyFill="1"/>
    <xf numFmtId="2" fontId="63" fillId="35" borderId="0" xfId="1" applyNumberFormat="1" applyFont="1" applyFill="1"/>
    <xf numFmtId="0" fontId="60" fillId="35" borderId="1" xfId="0" quotePrefix="1" applyFont="1" applyFill="1" applyBorder="1" applyAlignment="1">
      <alignment horizontal="right" vertical="center" wrapText="1"/>
    </xf>
    <xf numFmtId="0" fontId="60" fillId="35" borderId="1" xfId="0" quotePrefix="1" applyFont="1" applyFill="1" applyBorder="1" applyAlignment="1">
      <alignment horizontal="center" vertical="center"/>
    </xf>
    <xf numFmtId="43" fontId="60" fillId="35" borderId="1" xfId="0" applyNumberFormat="1" applyFont="1" applyFill="1" applyBorder="1" applyAlignment="1">
      <alignment vertical="center"/>
    </xf>
    <xf numFmtId="0" fontId="60" fillId="35" borderId="1" xfId="0" applyFont="1" applyFill="1" applyBorder="1" applyAlignment="1">
      <alignment vertical="center"/>
    </xf>
    <xf numFmtId="0" fontId="60" fillId="35" borderId="3" xfId="0" quotePrefix="1" applyFont="1" applyFill="1" applyBorder="1" applyAlignment="1">
      <alignment horizontal="right" vertical="center" wrapText="1"/>
    </xf>
    <xf numFmtId="0" fontId="60" fillId="35" borderId="3" xfId="0" applyFont="1" applyFill="1" applyBorder="1" applyAlignment="1">
      <alignment vertical="center"/>
    </xf>
    <xf numFmtId="0" fontId="60" fillId="35" borderId="15" xfId="0" quotePrefix="1" applyFont="1" applyFill="1" applyBorder="1" applyAlignment="1">
      <alignment horizontal="right" vertical="center" wrapText="1"/>
    </xf>
    <xf numFmtId="0" fontId="60" fillId="0" borderId="1" xfId="0" applyFont="1" applyFill="1" applyBorder="1" applyAlignment="1">
      <alignment vertical="center"/>
    </xf>
    <xf numFmtId="0" fontId="60" fillId="35" borderId="1" xfId="0" quotePrefix="1" applyFont="1" applyFill="1" applyBorder="1" applyAlignment="1">
      <alignment horizontal="center" vertical="center" wrapText="1"/>
    </xf>
    <xf numFmtId="0" fontId="60" fillId="0" borderId="1" xfId="114" applyFont="1" applyFill="1" applyBorder="1" applyAlignment="1">
      <alignment vertical="center"/>
    </xf>
    <xf numFmtId="0" fontId="60" fillId="0" borderId="1" xfId="114" quotePrefix="1" applyFont="1" applyFill="1" applyBorder="1" applyAlignment="1">
      <alignment horizontal="center" vertical="center"/>
    </xf>
    <xf numFmtId="4" fontId="59" fillId="0" borderId="1" xfId="1" applyNumberFormat="1" applyFont="1" applyFill="1" applyBorder="1" applyAlignment="1">
      <alignment horizontal="right"/>
    </xf>
    <xf numFmtId="2" fontId="59" fillId="0" borderId="1" xfId="114" quotePrefix="1" applyNumberFormat="1" applyFont="1" applyFill="1" applyBorder="1" applyAlignment="1">
      <alignment horizontal="center"/>
    </xf>
    <xf numFmtId="0" fontId="60" fillId="0" borderId="1" xfId="0" quotePrefix="1" applyFont="1" applyFill="1" applyBorder="1" applyAlignment="1">
      <alignment horizontal="center" vertical="center" wrapText="1"/>
    </xf>
    <xf numFmtId="4" fontId="60" fillId="0" borderId="1" xfId="1" applyNumberFormat="1" applyFont="1" applyFill="1" applyBorder="1" applyAlignment="1">
      <alignment horizontal="right"/>
    </xf>
    <xf numFmtId="0" fontId="60" fillId="35" borderId="1" xfId="114" applyFont="1" applyFill="1" applyBorder="1" applyAlignment="1">
      <alignment vertical="center"/>
    </xf>
    <xf numFmtId="0" fontId="60" fillId="35" borderId="1" xfId="114" quotePrefix="1" applyFont="1" applyFill="1" applyBorder="1" applyAlignment="1">
      <alignment horizontal="center" vertical="center"/>
    </xf>
    <xf numFmtId="4" fontId="60" fillId="35" borderId="1" xfId="1" applyNumberFormat="1" applyFont="1" applyFill="1" applyBorder="1" applyAlignment="1">
      <alignment horizontal="right"/>
    </xf>
    <xf numFmtId="2" fontId="59" fillId="35" borderId="1" xfId="114" quotePrefix="1" applyNumberFormat="1" applyFont="1" applyFill="1" applyBorder="1" applyAlignment="1">
      <alignment horizontal="center"/>
    </xf>
    <xf numFmtId="0" fontId="60" fillId="35" borderId="1" xfId="0" applyFont="1" applyFill="1" applyBorder="1" applyAlignment="1">
      <alignment horizontal="center" vertical="center" wrapText="1"/>
    </xf>
    <xf numFmtId="43" fontId="60" fillId="35" borderId="1" xfId="1" quotePrefix="1" applyFont="1" applyFill="1" applyBorder="1" applyAlignment="1">
      <alignment horizontal="right" vertical="center" wrapText="1"/>
    </xf>
    <xf numFmtId="2" fontId="60" fillId="35" borderId="1" xfId="114" quotePrefix="1" applyNumberFormat="1" applyFont="1" applyFill="1" applyBorder="1" applyAlignment="1">
      <alignment horizontal="right" vertical="center"/>
    </xf>
    <xf numFmtId="165" fontId="60" fillId="35" borderId="1" xfId="1" applyNumberFormat="1" applyFont="1" applyFill="1" applyBorder="1" applyAlignment="1">
      <alignment vertical="center"/>
    </xf>
    <xf numFmtId="4" fontId="60" fillId="35" borderId="1" xfId="1" applyNumberFormat="1" applyFont="1" applyFill="1" applyBorder="1" applyAlignment="1"/>
    <xf numFmtId="2" fontId="60" fillId="35" borderId="1" xfId="114" applyNumberFormat="1" applyFont="1" applyFill="1" applyBorder="1" applyAlignment="1"/>
    <xf numFmtId="165" fontId="60" fillId="35" borderId="3" xfId="1" applyNumberFormat="1" applyFont="1" applyFill="1" applyBorder="1" applyAlignment="1">
      <alignment vertical="center"/>
    </xf>
    <xf numFmtId="0" fontId="60" fillId="35" borderId="3" xfId="114" applyFont="1" applyFill="1" applyBorder="1" applyAlignment="1">
      <alignment vertical="center"/>
    </xf>
    <xf numFmtId="0" fontId="60" fillId="35" borderId="3" xfId="0" quotePrefix="1" applyFont="1" applyFill="1" applyBorder="1" applyAlignment="1">
      <alignment horizontal="center" vertical="center" wrapText="1"/>
    </xf>
    <xf numFmtId="4" fontId="59" fillId="35" borderId="3" xfId="1" applyNumberFormat="1" applyFont="1" applyFill="1" applyBorder="1" applyAlignment="1">
      <alignment horizontal="right"/>
    </xf>
    <xf numFmtId="2" fontId="60" fillId="35" borderId="3" xfId="114" applyNumberFormat="1" applyFont="1" applyFill="1" applyBorder="1" applyAlignment="1"/>
    <xf numFmtId="4" fontId="60" fillId="35" borderId="1" xfId="114" quotePrefix="1" applyNumberFormat="1" applyFont="1" applyFill="1" applyBorder="1" applyAlignment="1">
      <alignment horizontal="right" vertical="center"/>
    </xf>
    <xf numFmtId="4" fontId="59" fillId="35" borderId="1" xfId="114" quotePrefix="1" applyNumberFormat="1" applyFont="1" applyFill="1" applyBorder="1" applyAlignment="1">
      <alignment horizontal="right" vertical="center"/>
    </xf>
    <xf numFmtId="0" fontId="60" fillId="35" borderId="1" xfId="114" applyFont="1" applyFill="1" applyBorder="1" applyAlignment="1">
      <alignment horizontal="right" vertical="center"/>
    </xf>
    <xf numFmtId="0" fontId="60" fillId="35" borderId="1" xfId="114" quotePrefix="1" applyFont="1" applyFill="1" applyBorder="1" applyAlignment="1">
      <alignment horizontal="right" vertical="center"/>
    </xf>
    <xf numFmtId="2" fontId="60" fillId="35" borderId="3" xfId="114" quotePrefix="1" applyNumberFormat="1" applyFont="1" applyFill="1" applyBorder="1" applyAlignment="1">
      <alignment horizontal="right" vertical="center"/>
    </xf>
    <xf numFmtId="2" fontId="60" fillId="35" borderId="1" xfId="0" quotePrefix="1" applyNumberFormat="1" applyFont="1" applyFill="1" applyBorder="1" applyAlignment="1">
      <alignment horizontal="right" vertical="center" wrapText="1"/>
    </xf>
    <xf numFmtId="165" fontId="60" fillId="35" borderId="3" xfId="1" applyNumberFormat="1" applyFont="1" applyFill="1" applyBorder="1" applyAlignment="1">
      <alignment horizontal="right" vertical="center"/>
    </xf>
    <xf numFmtId="0" fontId="60" fillId="35" borderId="3" xfId="114" applyFont="1" applyFill="1" applyBorder="1" applyAlignment="1">
      <alignment horizontal="right" vertical="center"/>
    </xf>
    <xf numFmtId="4" fontId="59" fillId="35" borderId="3" xfId="1" applyNumberFormat="1" applyFont="1" applyFill="1" applyBorder="1" applyAlignment="1">
      <alignment horizontal="right" vertical="center"/>
    </xf>
    <xf numFmtId="0" fontId="60" fillId="0" borderId="15" xfId="0" quotePrefix="1" applyFont="1" applyFill="1" applyBorder="1" applyAlignment="1">
      <alignment horizontal="right" vertical="center" wrapText="1"/>
    </xf>
    <xf numFmtId="0" fontId="59" fillId="0" borderId="1" xfId="114" quotePrefix="1" applyFont="1" applyFill="1" applyBorder="1" applyAlignment="1">
      <alignment horizontal="center" vertical="center"/>
    </xf>
    <xf numFmtId="4" fontId="59" fillId="0" borderId="1" xfId="1" applyNumberFormat="1" applyFont="1" applyFill="1" applyBorder="1" applyAlignment="1">
      <alignment horizontal="right" vertical="center"/>
    </xf>
    <xf numFmtId="0" fontId="59" fillId="0" borderId="1" xfId="114" quotePrefix="1" applyFont="1" applyFill="1" applyBorder="1" applyAlignment="1">
      <alignment horizontal="center" vertical="top"/>
    </xf>
    <xf numFmtId="4" fontId="60" fillId="0" borderId="1" xfId="1" applyNumberFormat="1" applyFont="1" applyFill="1" applyBorder="1" applyAlignment="1">
      <alignment horizontal="right" vertical="center"/>
    </xf>
    <xf numFmtId="0" fontId="59" fillId="35" borderId="1" xfId="114" quotePrefix="1" applyFont="1" applyFill="1" applyBorder="1" applyAlignment="1">
      <alignment horizontal="center" vertical="center"/>
    </xf>
    <xf numFmtId="0" fontId="59" fillId="35" borderId="1" xfId="114" quotePrefix="1" applyFont="1" applyFill="1" applyBorder="1" applyAlignment="1">
      <alignment horizontal="center" vertical="top"/>
    </xf>
    <xf numFmtId="43" fontId="60" fillId="35" borderId="1" xfId="1" applyFont="1" applyFill="1" applyBorder="1" applyAlignment="1">
      <alignment horizontal="right" vertical="center"/>
    </xf>
    <xf numFmtId="43" fontId="60" fillId="0" borderId="1" xfId="1" applyFont="1" applyFill="1" applyBorder="1" applyAlignment="1">
      <alignment horizontal="right" vertical="center"/>
    </xf>
    <xf numFmtId="0" fontId="60" fillId="0" borderId="15" xfId="0" applyFont="1" applyFill="1" applyBorder="1" applyAlignment="1">
      <alignment horizontal="center" vertical="center"/>
    </xf>
    <xf numFmtId="0" fontId="60" fillId="0" borderId="1" xfId="114" applyFont="1" applyFill="1" applyBorder="1" applyAlignment="1">
      <alignment vertical="top"/>
    </xf>
    <xf numFmtId="0" fontId="60" fillId="0" borderId="3" xfId="0" applyFont="1" applyFill="1" applyBorder="1" applyAlignment="1">
      <alignment vertical="center"/>
    </xf>
    <xf numFmtId="0" fontId="60" fillId="0" borderId="3" xfId="0" applyFont="1" applyFill="1" applyBorder="1" applyAlignment="1">
      <alignment horizontal="center" vertical="center"/>
    </xf>
    <xf numFmtId="0" fontId="60" fillId="0" borderId="3" xfId="114" applyFont="1" applyFill="1" applyBorder="1" applyAlignment="1">
      <alignment vertical="center"/>
    </xf>
    <xf numFmtId="4" fontId="59" fillId="0" borderId="3" xfId="1" applyNumberFormat="1" applyFont="1" applyFill="1" applyBorder="1" applyAlignment="1">
      <alignment horizontal="right" vertical="center"/>
    </xf>
    <xf numFmtId="0" fontId="60" fillId="0" borderId="3" xfId="114" applyFont="1" applyFill="1" applyBorder="1" applyAlignment="1">
      <alignment vertical="top"/>
    </xf>
    <xf numFmtId="0" fontId="60" fillId="0" borderId="1" xfId="0" applyFont="1" applyFill="1" applyBorder="1" applyAlignment="1">
      <alignment horizontal="right" vertical="center"/>
    </xf>
    <xf numFmtId="2" fontId="60" fillId="35" borderId="1" xfId="1" quotePrefix="1" applyNumberFormat="1" applyFont="1" applyFill="1" applyBorder="1" applyAlignment="1">
      <alignment vertical="center"/>
    </xf>
    <xf numFmtId="43" fontId="60" fillId="35" borderId="1" xfId="1" quotePrefix="1" applyFont="1" applyFill="1" applyBorder="1" applyAlignment="1">
      <alignment vertical="center"/>
    </xf>
    <xf numFmtId="2" fontId="59" fillId="35" borderId="1" xfId="114" quotePrefix="1" applyNumberFormat="1" applyFont="1" applyFill="1" applyBorder="1" applyAlignment="1">
      <alignment horizontal="right" vertical="center"/>
    </xf>
    <xf numFmtId="2" fontId="60" fillId="35" borderId="1" xfId="114" quotePrefix="1" applyNumberFormat="1" applyFont="1" applyFill="1" applyBorder="1" applyAlignment="1">
      <alignment horizontal="right" vertical="top"/>
    </xf>
    <xf numFmtId="2" fontId="60" fillId="35" borderId="1" xfId="114" applyNumberFormat="1" applyFont="1" applyFill="1" applyBorder="1" applyAlignment="1">
      <alignment horizontal="right" vertical="center"/>
    </xf>
    <xf numFmtId="0" fontId="60" fillId="0" borderId="15" xfId="0" quotePrefix="1" applyFont="1" applyFill="1" applyBorder="1" applyAlignment="1">
      <alignment horizontal="center" vertical="center" wrapText="1"/>
    </xf>
    <xf numFmtId="2" fontId="59" fillId="35" borderId="1" xfId="114" quotePrefix="1" applyNumberFormat="1" applyFont="1" applyFill="1" applyBorder="1" applyAlignment="1">
      <alignment horizontal="center" vertical="center"/>
    </xf>
    <xf numFmtId="2" fontId="60" fillId="35" borderId="1" xfId="115" applyNumberFormat="1" applyFont="1" applyFill="1" applyBorder="1" applyAlignment="1">
      <alignment horizontal="right" vertical="center"/>
    </xf>
    <xf numFmtId="2" fontId="59" fillId="35" borderId="1" xfId="115" applyNumberFormat="1" applyFont="1" applyFill="1" applyBorder="1" applyAlignment="1">
      <alignment horizontal="right" vertical="center"/>
    </xf>
    <xf numFmtId="2" fontId="60" fillId="35" borderId="1" xfId="115" applyNumberFormat="1" applyFont="1" applyFill="1" applyBorder="1" applyAlignment="1">
      <alignment vertical="center"/>
    </xf>
    <xf numFmtId="4" fontId="60" fillId="35" borderId="1" xfId="115" applyNumberFormat="1" applyFont="1" applyFill="1" applyBorder="1" applyAlignment="1">
      <alignment horizontal="right" vertical="center"/>
    </xf>
    <xf numFmtId="43" fontId="60" fillId="35" borderId="1" xfId="115" applyFont="1" applyFill="1" applyBorder="1" applyAlignment="1">
      <alignment vertical="center"/>
    </xf>
    <xf numFmtId="164" fontId="60" fillId="35" borderId="1" xfId="115" applyNumberFormat="1" applyFont="1" applyFill="1" applyBorder="1" applyAlignment="1">
      <alignment vertical="center"/>
    </xf>
    <xf numFmtId="2" fontId="59" fillId="35" borderId="3" xfId="114" quotePrefix="1" applyNumberFormat="1" applyFont="1" applyFill="1" applyBorder="1" applyAlignment="1">
      <alignment horizontal="right" vertical="center"/>
    </xf>
    <xf numFmtId="0" fontId="60" fillId="35" borderId="15" xfId="0" applyFont="1" applyFill="1" applyBorder="1" applyAlignment="1">
      <alignment horizontal="center" vertical="center" wrapText="1"/>
    </xf>
    <xf numFmtId="0" fontId="59" fillId="35" borderId="3" xfId="0" applyFont="1" applyFill="1" applyBorder="1" applyAlignment="1">
      <alignment horizontal="center" vertical="center" wrapText="1"/>
    </xf>
    <xf numFmtId="0" fontId="60" fillId="0" borderId="1" xfId="0" quotePrefix="1" applyFont="1" applyFill="1" applyBorder="1" applyAlignment="1">
      <alignment horizontal="center" wrapText="1"/>
    </xf>
    <xf numFmtId="0" fontId="60" fillId="35" borderId="1" xfId="0" quotePrefix="1" applyFont="1" applyFill="1" applyBorder="1" applyAlignment="1">
      <alignment horizontal="center" wrapText="1"/>
    </xf>
    <xf numFmtId="165" fontId="60" fillId="0" borderId="1" xfId="115" applyNumberFormat="1" applyFont="1" applyFill="1" applyBorder="1" applyAlignment="1"/>
    <xf numFmtId="0" fontId="60" fillId="0" borderId="1" xfId="114" quotePrefix="1" applyFont="1" applyFill="1" applyBorder="1" applyAlignment="1">
      <alignment horizontal="center"/>
    </xf>
    <xf numFmtId="165" fontId="60" fillId="35" borderId="1" xfId="115" applyNumberFormat="1" applyFont="1" applyFill="1" applyBorder="1" applyAlignment="1"/>
    <xf numFmtId="0" fontId="60" fillId="35" borderId="1" xfId="114" quotePrefix="1" applyFont="1" applyFill="1" applyBorder="1" applyAlignment="1">
      <alignment horizontal="center"/>
    </xf>
    <xf numFmtId="2" fontId="60" fillId="35" borderId="1" xfId="0" quotePrefix="1" applyNumberFormat="1" applyFont="1" applyFill="1" applyBorder="1" applyAlignment="1">
      <alignment horizontal="center" wrapText="1"/>
    </xf>
    <xf numFmtId="0" fontId="60" fillId="35" borderId="1" xfId="0" applyFont="1" applyFill="1" applyBorder="1" applyAlignment="1"/>
    <xf numFmtId="2" fontId="60" fillId="35" borderId="1" xfId="1" applyNumberFormat="1" applyFont="1" applyFill="1" applyBorder="1" applyAlignment="1"/>
    <xf numFmtId="0" fontId="60" fillId="0" borderId="3" xfId="0" applyFont="1" applyFill="1" applyBorder="1" applyAlignment="1"/>
    <xf numFmtId="165" fontId="60" fillId="35" borderId="3" xfId="1" applyNumberFormat="1" applyFont="1" applyFill="1" applyBorder="1" applyAlignment="1"/>
    <xf numFmtId="0" fontId="60" fillId="35" borderId="3" xfId="114" applyFont="1" applyFill="1" applyBorder="1" applyAlignment="1"/>
    <xf numFmtId="0" fontId="60" fillId="35" borderId="3" xfId="0" quotePrefix="1" applyFont="1" applyFill="1" applyBorder="1" applyAlignment="1">
      <alignment horizontal="center" wrapText="1"/>
    </xf>
    <xf numFmtId="0" fontId="60" fillId="0" borderId="3" xfId="114" applyFont="1" applyFill="1" applyBorder="1" applyAlignment="1"/>
    <xf numFmtId="4" fontId="59" fillId="0" borderId="3" xfId="1" applyNumberFormat="1" applyFont="1" applyFill="1" applyBorder="1" applyAlignment="1">
      <alignment horizontal="right" vertical="top"/>
    </xf>
    <xf numFmtId="0" fontId="60" fillId="35" borderId="1" xfId="114" quotePrefix="1" applyNumberFormat="1" applyFont="1" applyFill="1" applyBorder="1" applyAlignment="1">
      <alignment horizontal="right" vertical="center"/>
    </xf>
    <xf numFmtId="0" fontId="60" fillId="35" borderId="1" xfId="0" quotePrefix="1" applyNumberFormat="1" applyFont="1" applyFill="1" applyBorder="1" applyAlignment="1">
      <alignment horizontal="right" vertical="center" wrapText="1"/>
    </xf>
    <xf numFmtId="43" fontId="60" fillId="0" borderId="1" xfId="1" applyFont="1" applyFill="1" applyBorder="1" applyAlignment="1">
      <alignment vertical="center"/>
    </xf>
    <xf numFmtId="0" fontId="59" fillId="0" borderId="3" xfId="0" applyFont="1" applyFill="1" applyBorder="1" applyAlignment="1">
      <alignment horizontal="center" vertical="center"/>
    </xf>
    <xf numFmtId="0" fontId="59" fillId="35" borderId="3" xfId="0" quotePrefix="1"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1" xfId="0" quotePrefix="1" applyFont="1" applyFill="1" applyBorder="1" applyAlignment="1">
      <alignment horizontal="right" vertical="center" wrapText="1"/>
    </xf>
    <xf numFmtId="0" fontId="60" fillId="35" borderId="1" xfId="114" quotePrefix="1" applyFont="1" applyFill="1" applyBorder="1" applyAlignment="1">
      <alignment horizontal="center" vertical="center" wrapText="1"/>
    </xf>
    <xf numFmtId="0" fontId="60" fillId="0" borderId="1" xfId="114" quotePrefix="1" applyFont="1" applyFill="1" applyBorder="1" applyAlignment="1">
      <alignment horizontal="center" vertical="center" wrapText="1"/>
    </xf>
    <xf numFmtId="4" fontId="65" fillId="0" borderId="1" xfId="1" applyNumberFormat="1" applyFont="1" applyFill="1" applyBorder="1" applyAlignment="1">
      <alignment horizontal="right" vertical="center"/>
    </xf>
    <xf numFmtId="0" fontId="65" fillId="0" borderId="1" xfId="114" quotePrefix="1" applyFont="1" applyFill="1" applyBorder="1" applyAlignment="1">
      <alignment horizontal="center" vertical="center"/>
    </xf>
    <xf numFmtId="0" fontId="60" fillId="0" borderId="1" xfId="0" applyFont="1" applyFill="1" applyBorder="1" applyAlignment="1">
      <alignment vertical="center" wrapText="1"/>
    </xf>
    <xf numFmtId="4" fontId="66" fillId="0" borderId="1" xfId="1" applyNumberFormat="1" applyFont="1" applyFill="1" applyBorder="1" applyAlignment="1">
      <alignment horizontal="right" vertical="center"/>
    </xf>
    <xf numFmtId="165" fontId="60" fillId="0" borderId="1" xfId="115" applyNumberFormat="1" applyFont="1" applyFill="1" applyBorder="1" applyAlignment="1">
      <alignment vertical="center" wrapText="1"/>
    </xf>
    <xf numFmtId="0" fontId="60" fillId="35" borderId="1" xfId="0" applyFont="1" applyFill="1" applyBorder="1" applyAlignment="1">
      <alignment vertical="center" wrapText="1"/>
    </xf>
    <xf numFmtId="4" fontId="66" fillId="35" borderId="1" xfId="1" applyNumberFormat="1" applyFont="1" applyFill="1" applyBorder="1" applyAlignment="1">
      <alignment horizontal="right" vertical="center"/>
    </xf>
    <xf numFmtId="2" fontId="65" fillId="35" borderId="1" xfId="114" quotePrefix="1" applyNumberFormat="1" applyFont="1" applyFill="1" applyBorder="1" applyAlignment="1">
      <alignment horizontal="right" vertical="center"/>
    </xf>
    <xf numFmtId="0" fontId="60" fillId="35" borderId="1" xfId="114" applyFont="1" applyFill="1" applyBorder="1" applyAlignment="1">
      <alignment vertical="center" wrapText="1"/>
    </xf>
    <xf numFmtId="4" fontId="65" fillId="35" borderId="1" xfId="1" applyNumberFormat="1" applyFont="1" applyFill="1" applyBorder="1" applyAlignment="1">
      <alignment horizontal="right" vertical="center"/>
    </xf>
    <xf numFmtId="165" fontId="60" fillId="35" borderId="1" xfId="1" applyNumberFormat="1" applyFont="1" applyFill="1" applyBorder="1" applyAlignment="1">
      <alignment vertical="center" wrapText="1"/>
    </xf>
    <xf numFmtId="0" fontId="67" fillId="35" borderId="1" xfId="114" applyFont="1" applyFill="1" applyBorder="1" applyAlignment="1">
      <alignment horizontal="right" vertical="center"/>
    </xf>
    <xf numFmtId="0" fontId="60" fillId="35" borderId="3" xfId="0" applyFont="1" applyFill="1" applyBorder="1" applyAlignment="1">
      <alignment vertical="center" wrapText="1"/>
    </xf>
    <xf numFmtId="0" fontId="60" fillId="35" borderId="3" xfId="0" applyFont="1" applyFill="1" applyBorder="1" applyAlignment="1">
      <alignment horizontal="center" vertical="center" wrapText="1"/>
    </xf>
    <xf numFmtId="165" fontId="60" fillId="35" borderId="3" xfId="1" applyNumberFormat="1" applyFont="1" applyFill="1" applyBorder="1" applyAlignment="1">
      <alignment vertical="center" wrapText="1"/>
    </xf>
    <xf numFmtId="0" fontId="60" fillId="35" borderId="3" xfId="114" applyFont="1" applyFill="1" applyBorder="1" applyAlignment="1">
      <alignment vertical="center" wrapText="1"/>
    </xf>
    <xf numFmtId="0" fontId="67" fillId="35" borderId="3" xfId="114" applyFont="1" applyFill="1" applyBorder="1" applyAlignment="1">
      <alignment vertical="center"/>
    </xf>
    <xf numFmtId="4" fontId="65" fillId="35" borderId="3" xfId="1" applyNumberFormat="1" applyFont="1" applyFill="1" applyBorder="1" applyAlignment="1">
      <alignment horizontal="right" vertical="center"/>
    </xf>
    <xf numFmtId="0" fontId="60" fillId="0" borderId="1" xfId="0" applyFont="1" applyFill="1" applyBorder="1" applyAlignment="1">
      <alignment horizontal="center" vertical="center"/>
    </xf>
    <xf numFmtId="0" fontId="60" fillId="35" borderId="1" xfId="0" quotePrefix="1" applyFont="1" applyFill="1" applyBorder="1" applyAlignment="1">
      <alignment vertical="center" wrapText="1"/>
    </xf>
    <xf numFmtId="0" fontId="60" fillId="0" borderId="1" xfId="114" applyFont="1" applyFill="1" applyBorder="1" applyAlignment="1">
      <alignment vertical="center" wrapText="1"/>
    </xf>
    <xf numFmtId="0" fontId="60" fillId="0" borderId="1" xfId="114" quotePrefix="1" applyFont="1" applyFill="1" applyBorder="1" applyAlignment="1">
      <alignment vertical="center" wrapText="1"/>
    </xf>
    <xf numFmtId="4" fontId="59" fillId="0" borderId="1" xfId="1" applyNumberFormat="1" applyFont="1" applyFill="1" applyBorder="1" applyAlignment="1">
      <alignment vertical="center" wrapText="1"/>
    </xf>
    <xf numFmtId="0" fontId="59" fillId="0" borderId="1" xfId="114" quotePrefix="1" applyFont="1" applyFill="1" applyBorder="1" applyAlignment="1">
      <alignment vertical="center" wrapText="1"/>
    </xf>
    <xf numFmtId="0" fontId="60" fillId="0" borderId="1" xfId="0" quotePrefix="1" applyFont="1" applyFill="1" applyBorder="1" applyAlignment="1">
      <alignment vertical="center" wrapText="1"/>
    </xf>
    <xf numFmtId="4" fontId="60" fillId="0" borderId="1" xfId="1" applyNumberFormat="1" applyFont="1" applyFill="1" applyBorder="1" applyAlignment="1">
      <alignment vertical="center" wrapText="1"/>
    </xf>
    <xf numFmtId="0" fontId="60" fillId="35" borderId="1" xfId="114" quotePrefix="1" applyFont="1" applyFill="1" applyBorder="1" applyAlignment="1">
      <alignment vertical="center" wrapText="1"/>
    </xf>
    <xf numFmtId="4" fontId="60" fillId="35" borderId="1" xfId="1" applyNumberFormat="1" applyFont="1" applyFill="1" applyBorder="1" applyAlignment="1">
      <alignment vertical="center" wrapText="1"/>
    </xf>
    <xf numFmtId="0" fontId="59" fillId="35" borderId="1" xfId="114" quotePrefix="1" applyFont="1" applyFill="1" applyBorder="1" applyAlignment="1">
      <alignment vertical="center" wrapText="1"/>
    </xf>
    <xf numFmtId="43" fontId="60" fillId="35" borderId="1" xfId="1" applyFont="1" applyFill="1" applyBorder="1" applyAlignment="1">
      <alignment vertical="center" wrapText="1"/>
    </xf>
    <xf numFmtId="0" fontId="59" fillId="35" borderId="15" xfId="0" applyFont="1" applyFill="1" applyBorder="1" applyAlignment="1">
      <alignment vertical="center" wrapText="1"/>
    </xf>
    <xf numFmtId="0" fontId="59" fillId="35" borderId="1" xfId="0" quotePrefix="1" applyFont="1" applyFill="1" applyBorder="1" applyAlignment="1">
      <alignment vertical="center" wrapText="1"/>
    </xf>
    <xf numFmtId="0" fontId="59" fillId="35" borderId="3" xfId="0" quotePrefix="1" applyFont="1" applyFill="1" applyBorder="1" applyAlignment="1">
      <alignment vertical="center" wrapText="1"/>
    </xf>
    <xf numFmtId="4" fontId="59" fillId="35" borderId="3" xfId="1" applyNumberFormat="1" applyFont="1" applyFill="1" applyBorder="1" applyAlignment="1">
      <alignment vertical="center" wrapText="1"/>
    </xf>
    <xf numFmtId="0" fontId="17" fillId="36" borderId="12" xfId="0" applyFont="1" applyFill="1" applyBorder="1" applyAlignment="1">
      <alignment horizontal="center" vertical="center" wrapText="1"/>
    </xf>
    <xf numFmtId="49" fontId="15" fillId="36" borderId="4" xfId="0" applyNumberFormat="1" applyFont="1" applyFill="1" applyBorder="1" applyAlignment="1">
      <alignment horizontal="center" vertical="center" wrapText="1"/>
    </xf>
    <xf numFmtId="49" fontId="15" fillId="36" borderId="5" xfId="0" applyNumberFormat="1" applyFont="1" applyFill="1" applyBorder="1" applyAlignment="1">
      <alignment horizontal="left" vertical="center" wrapText="1"/>
    </xf>
    <xf numFmtId="43" fontId="15" fillId="36" borderId="4" xfId="1" applyFont="1" applyFill="1" applyBorder="1" applyAlignment="1">
      <alignment horizontal="center" vertical="center" wrapText="1"/>
    </xf>
    <xf numFmtId="49" fontId="15" fillId="36" borderId="4" xfId="0" applyNumberFormat="1" applyFont="1" applyFill="1" applyBorder="1" applyAlignment="1">
      <alignment horizontal="center" vertical="top" wrapText="1"/>
    </xf>
    <xf numFmtId="49" fontId="15" fillId="36" borderId="5" xfId="0" applyNumberFormat="1" applyFont="1" applyFill="1" applyBorder="1" applyAlignment="1">
      <alignment horizontal="left" vertical="top" wrapText="1"/>
    </xf>
    <xf numFmtId="4" fontId="15" fillId="36" borderId="4" xfId="1" applyNumberFormat="1" applyFont="1" applyFill="1" applyBorder="1" applyAlignment="1">
      <alignment horizontal="center" vertical="top" wrapText="1"/>
    </xf>
    <xf numFmtId="2" fontId="15" fillId="36" borderId="4" xfId="1" applyNumberFormat="1" applyFont="1" applyFill="1" applyBorder="1" applyAlignment="1">
      <alignment horizontal="center" vertical="center" wrapText="1"/>
    </xf>
    <xf numFmtId="43" fontId="15" fillId="36" borderId="4" xfId="1" applyFont="1" applyFill="1" applyBorder="1" applyAlignment="1">
      <alignment horizontal="center" vertical="top" wrapText="1"/>
    </xf>
    <xf numFmtId="49" fontId="15" fillId="36" borderId="5" xfId="0" quotePrefix="1" applyNumberFormat="1" applyFont="1" applyFill="1" applyBorder="1" applyAlignment="1">
      <alignment horizontal="center" vertical="center" wrapText="1"/>
    </xf>
    <xf numFmtId="49" fontId="15" fillId="36" borderId="5" xfId="0" quotePrefix="1" applyNumberFormat="1" applyFont="1" applyFill="1" applyBorder="1" applyAlignment="1">
      <alignment horizontal="left" vertical="center" wrapText="1"/>
    </xf>
    <xf numFmtId="49" fontId="15" fillId="2" borderId="4" xfId="0" applyNumberFormat="1" applyFont="1" applyFill="1" applyBorder="1" applyAlignment="1">
      <alignment horizontal="center" vertical="center" wrapText="1"/>
    </xf>
    <xf numFmtId="49" fontId="15" fillId="2" borderId="5" xfId="0" applyNumberFormat="1" applyFont="1" applyFill="1" applyBorder="1" applyAlignment="1">
      <alignment horizontal="left" vertical="center" wrapText="1"/>
    </xf>
    <xf numFmtId="43" fontId="15" fillId="2" borderId="4" xfId="1" applyFont="1" applyFill="1" applyBorder="1" applyAlignment="1">
      <alignment horizontal="center" vertical="center" wrapText="1"/>
    </xf>
    <xf numFmtId="0" fontId="15" fillId="36" borderId="4" xfId="0" applyNumberFormat="1" applyFont="1" applyFill="1" applyBorder="1" applyAlignment="1">
      <alignment horizontal="center" vertical="center" wrapText="1"/>
    </xf>
    <xf numFmtId="49" fontId="15" fillId="36" borderId="5" xfId="0" applyNumberFormat="1" applyFont="1" applyFill="1" applyBorder="1" applyAlignment="1">
      <alignment horizontal="center" vertical="center" wrapText="1"/>
    </xf>
    <xf numFmtId="43" fontId="15" fillId="2" borderId="4" xfId="1" applyFont="1" applyFill="1" applyBorder="1" applyAlignment="1">
      <alignment horizontal="center" vertical="top" wrapText="1"/>
    </xf>
    <xf numFmtId="49" fontId="15" fillId="36" borderId="3" xfId="0" applyNumberFormat="1" applyFont="1" applyFill="1" applyBorder="1" applyAlignment="1">
      <alignment horizontal="center" vertical="top" wrapText="1"/>
    </xf>
    <xf numFmtId="43" fontId="15" fillId="36" borderId="3" xfId="1" applyFont="1" applyFill="1" applyBorder="1" applyAlignment="1">
      <alignment horizontal="center" vertical="top" wrapText="1"/>
    </xf>
    <xf numFmtId="43" fontId="15" fillId="2" borderId="3" xfId="1" applyFont="1" applyFill="1" applyBorder="1" applyAlignment="1">
      <alignment horizontal="center" vertical="top" wrapText="1"/>
    </xf>
    <xf numFmtId="49" fontId="15" fillId="2" borderId="4" xfId="0" applyNumberFormat="1" applyFont="1" applyFill="1" applyBorder="1" applyAlignment="1">
      <alignment horizontal="left" vertical="center" wrapText="1"/>
    </xf>
    <xf numFmtId="49" fontId="15" fillId="36" borderId="3" xfId="0" applyNumberFormat="1" applyFont="1" applyFill="1" applyBorder="1" applyAlignment="1">
      <alignment horizontal="center" vertical="center" wrapText="1"/>
    </xf>
    <xf numFmtId="43" fontId="15" fillId="36" borderId="3" xfId="1" applyFont="1" applyFill="1" applyBorder="1" applyAlignment="1">
      <alignment horizontal="center" vertical="center" wrapText="1"/>
    </xf>
    <xf numFmtId="43" fontId="15" fillId="2" borderId="3" xfId="1" applyFont="1" applyFill="1" applyBorder="1" applyAlignment="1">
      <alignment horizontal="center" vertical="center" wrapText="1"/>
    </xf>
    <xf numFmtId="0" fontId="17" fillId="2" borderId="2" xfId="110" applyFont="1" applyFill="1" applyBorder="1" applyAlignment="1">
      <alignment horizontal="center" vertical="center" wrapText="1"/>
    </xf>
    <xf numFmtId="49" fontId="15" fillId="36" borderId="4" xfId="110" applyNumberFormat="1" applyFont="1" applyFill="1" applyBorder="1" applyAlignment="1">
      <alignment horizontal="center" vertical="center" wrapText="1"/>
    </xf>
    <xf numFmtId="49" fontId="15" fillId="36" borderId="4" xfId="110" applyNumberFormat="1" applyFont="1" applyFill="1" applyBorder="1" applyAlignment="1">
      <alignment horizontal="center" vertical="top" wrapText="1"/>
    </xf>
    <xf numFmtId="49" fontId="15" fillId="36" borderId="5" xfId="110" applyNumberFormat="1" applyFont="1" applyFill="1" applyBorder="1" applyAlignment="1">
      <alignment horizontal="left" vertical="top" wrapText="1"/>
    </xf>
    <xf numFmtId="49" fontId="15" fillId="36" borderId="4" xfId="112" applyNumberFormat="1" applyFont="1" applyFill="1" applyBorder="1" applyAlignment="1">
      <alignment horizontal="center" vertical="center" wrapText="1"/>
    </xf>
    <xf numFmtId="49" fontId="15" fillId="36" borderId="5" xfId="112" applyNumberFormat="1" applyFont="1" applyFill="1" applyBorder="1" applyAlignment="1">
      <alignment horizontal="left" vertical="center" wrapText="1"/>
    </xf>
    <xf numFmtId="49" fontId="15" fillId="36" borderId="3" xfId="110" applyNumberFormat="1" applyFont="1" applyFill="1" applyBorder="1" applyAlignment="1">
      <alignment horizontal="center" vertical="center" wrapText="1"/>
    </xf>
    <xf numFmtId="49" fontId="15" fillId="36" borderId="5" xfId="110" applyNumberFormat="1" applyFont="1" applyFill="1" applyBorder="1" applyAlignment="1">
      <alignment horizontal="left" vertical="center" wrapText="1"/>
    </xf>
    <xf numFmtId="49" fontId="15" fillId="36" borderId="3" xfId="110" applyNumberFormat="1" applyFont="1" applyFill="1" applyBorder="1" applyAlignment="1">
      <alignment horizontal="center" vertical="top" wrapText="1"/>
    </xf>
    <xf numFmtId="2" fontId="15" fillId="36" borderId="3" xfId="1" applyNumberFormat="1" applyFont="1" applyFill="1" applyBorder="1" applyAlignment="1">
      <alignment horizontal="center" vertical="center" wrapText="1"/>
    </xf>
    <xf numFmtId="49" fontId="15" fillId="36" borderId="3" xfId="112" applyNumberFormat="1" applyFont="1" applyFill="1" applyBorder="1" applyAlignment="1">
      <alignment horizontal="center" vertical="center" wrapText="1"/>
    </xf>
    <xf numFmtId="43" fontId="15" fillId="36" borderId="3" xfId="115" applyFont="1" applyFill="1" applyBorder="1" applyAlignment="1">
      <alignment horizontal="center" vertical="center" wrapText="1"/>
    </xf>
    <xf numFmtId="49" fontId="15" fillId="36" borderId="4" xfId="110" applyNumberFormat="1" applyFont="1" applyFill="1" applyBorder="1" applyAlignment="1">
      <alignment horizontal="left" vertical="center" wrapText="1"/>
    </xf>
    <xf numFmtId="49" fontId="15" fillId="2" borderId="3" xfId="0" applyNumberFormat="1" applyFont="1" applyFill="1" applyBorder="1" applyAlignment="1">
      <alignment horizontal="center" vertical="center" wrapText="1"/>
    </xf>
    <xf numFmtId="43" fontId="17" fillId="0" borderId="4" xfId="1" applyFont="1" applyBorder="1" applyAlignment="1">
      <alignment horizontal="justify" vertical="center"/>
    </xf>
    <xf numFmtId="43" fontId="17" fillId="0" borderId="3" xfId="1" applyFont="1" applyBorder="1" applyAlignment="1">
      <alignment horizontal="justify" vertical="center"/>
    </xf>
    <xf numFmtId="43" fontId="19" fillId="0" borderId="4" xfId="1" applyFont="1" applyBorder="1" applyAlignment="1">
      <alignment horizontal="justify" vertical="center"/>
    </xf>
    <xf numFmtId="43" fontId="19" fillId="0" borderId="4" xfId="12" applyNumberFormat="1" applyFont="1" applyBorder="1" applyAlignment="1">
      <alignment horizontal="justify" vertical="center"/>
    </xf>
    <xf numFmtId="0" fontId="12" fillId="0" borderId="0" xfId="110" applyFont="1"/>
    <xf numFmtId="0" fontId="17" fillId="2" borderId="4" xfId="110" applyFont="1" applyFill="1" applyBorder="1" applyAlignment="1">
      <alignment horizontal="center" wrapText="1"/>
    </xf>
    <xf numFmtId="0" fontId="17" fillId="2" borderId="4" xfId="110" applyFont="1" applyFill="1" applyBorder="1" applyAlignment="1">
      <alignment horizontal="center" vertical="center" wrapText="1"/>
    </xf>
    <xf numFmtId="0" fontId="17" fillId="0" borderId="1" xfId="110" quotePrefix="1" applyFont="1" applyBorder="1" applyAlignment="1">
      <alignment horizontal="center"/>
    </xf>
    <xf numFmtId="0" fontId="19" fillId="0" borderId="0" xfId="110" applyFont="1"/>
    <xf numFmtId="0" fontId="17" fillId="0" borderId="1" xfId="110" applyFont="1" applyBorder="1" applyAlignment="1">
      <alignment horizontal="center" vertical="center"/>
    </xf>
    <xf numFmtId="0" fontId="17" fillId="0" borderId="4" xfId="110" applyFont="1" applyBorder="1" applyAlignment="1">
      <alignment horizontal="center" vertical="center" wrapText="1"/>
    </xf>
    <xf numFmtId="0" fontId="17" fillId="0" borderId="5" xfId="110" applyFont="1" applyBorder="1" applyAlignment="1">
      <alignment horizontal="center" vertical="center" wrapText="1"/>
    </xf>
    <xf numFmtId="0" fontId="17" fillId="0" borderId="0" xfId="110" applyFont="1"/>
    <xf numFmtId="0" fontId="15" fillId="0" borderId="0" xfId="110" applyFont="1" applyAlignment="1">
      <alignment horizontal="left" vertical="top"/>
    </xf>
    <xf numFmtId="0" fontId="15" fillId="0" borderId="0" xfId="110" applyFont="1" applyAlignment="1">
      <alignment horizontal="center" vertical="top"/>
    </xf>
    <xf numFmtId="0" fontId="15" fillId="0" borderId="0" xfId="110" applyFont="1" applyAlignment="1">
      <alignment vertical="top"/>
    </xf>
    <xf numFmtId="0" fontId="16" fillId="0" borderId="0" xfId="110" applyFont="1" applyAlignment="1">
      <alignment horizontal="left" vertical="top" indent="9"/>
    </xf>
    <xf numFmtId="0" fontId="16" fillId="0" borderId="0" xfId="110" applyFont="1" applyAlignment="1">
      <alignment horizontal="center" vertical="top"/>
    </xf>
    <xf numFmtId="0" fontId="16" fillId="0" borderId="0" xfId="110" applyFont="1" applyAlignment="1">
      <alignment vertical="top"/>
    </xf>
    <xf numFmtId="0" fontId="17" fillId="0" borderId="1" xfId="110" applyFont="1" applyBorder="1" applyAlignment="1">
      <alignment horizontal="center"/>
    </xf>
    <xf numFmtId="0" fontId="17" fillId="0" borderId="2" xfId="110" applyFont="1" applyBorder="1" applyAlignment="1">
      <alignment horizontal="center"/>
    </xf>
    <xf numFmtId="0" fontId="17" fillId="0" borderId="3" xfId="110" applyFont="1" applyBorder="1" applyAlignment="1">
      <alignment horizontal="center"/>
    </xf>
    <xf numFmtId="44" fontId="12" fillId="0" borderId="2" xfId="118" applyFont="1" applyBorder="1" applyAlignment="1">
      <alignment horizontal="right" vertical="center"/>
    </xf>
    <xf numFmtId="0" fontId="17" fillId="0" borderId="4" xfId="110" applyFont="1" applyBorder="1" applyAlignment="1">
      <alignment horizontal="center" vertical="center"/>
    </xf>
    <xf numFmtId="44" fontId="12" fillId="0" borderId="4" xfId="118" applyFont="1" applyBorder="1" applyAlignment="1">
      <alignment vertical="top"/>
    </xf>
    <xf numFmtId="44" fontId="12" fillId="0" borderId="4" xfId="118" applyFont="1" applyBorder="1" applyAlignment="1">
      <alignment vertical="center"/>
    </xf>
    <xf numFmtId="44" fontId="69" fillId="0" borderId="4" xfId="118" applyFont="1" applyBorder="1" applyAlignment="1">
      <alignment vertical="top"/>
    </xf>
    <xf numFmtId="44" fontId="69" fillId="0" borderId="4" xfId="118" quotePrefix="1" applyFont="1" applyBorder="1" applyAlignment="1">
      <alignment horizontal="center"/>
    </xf>
    <xf numFmtId="44" fontId="69" fillId="0" borderId="4" xfId="118" applyFont="1" applyBorder="1" applyAlignment="1">
      <alignment vertical="center"/>
    </xf>
    <xf numFmtId="44" fontId="12" fillId="0" borderId="4" xfId="118" applyFont="1" applyBorder="1" applyAlignment="1">
      <alignment horizontal="center" vertical="center"/>
    </xf>
    <xf numFmtId="0" fontId="17" fillId="0" borderId="10" xfId="0" quotePrefix="1" applyFont="1" applyBorder="1" applyAlignment="1">
      <alignment horizontal="justify" vertical="center"/>
    </xf>
    <xf numFmtId="0" fontId="17" fillId="0" borderId="4" xfId="110" applyFont="1" applyBorder="1" applyAlignment="1">
      <alignment horizontal="center" wrapText="1"/>
    </xf>
    <xf numFmtId="44" fontId="0" fillId="0" borderId="0" xfId="118" applyFont="1"/>
    <xf numFmtId="43" fontId="60" fillId="0" borderId="1" xfId="0" applyNumberFormat="1" applyFont="1" applyFill="1" applyBorder="1" applyAlignment="1">
      <alignment vertical="center"/>
    </xf>
    <xf numFmtId="43" fontId="59" fillId="0" borderId="1" xfId="0" applyNumberFormat="1" applyFont="1" applyFill="1" applyBorder="1" applyAlignment="1">
      <alignment vertical="center"/>
    </xf>
    <xf numFmtId="43" fontId="12" fillId="0" borderId="0" xfId="0" applyNumberFormat="1" applyFont="1"/>
    <xf numFmtId="43" fontId="14" fillId="0" borderId="0" xfId="0" applyNumberFormat="1" applyFont="1" applyBorder="1" applyAlignment="1">
      <alignment horizontal="center"/>
    </xf>
    <xf numFmtId="43" fontId="14" fillId="0" borderId="0" xfId="0" applyNumberFormat="1" applyFont="1" applyAlignment="1">
      <alignment horizontal="center"/>
    </xf>
    <xf numFmtId="0" fontId="60" fillId="0" borderId="1" xfId="0" quotePrefix="1" applyFont="1" applyFill="1" applyBorder="1" applyAlignment="1">
      <alignment horizontal="left" vertical="center" wrapText="1"/>
    </xf>
    <xf numFmtId="43" fontId="60" fillId="0" borderId="1" xfId="1" quotePrefix="1" applyFont="1" applyFill="1" applyBorder="1" applyAlignment="1">
      <alignment horizontal="center" vertical="center"/>
    </xf>
    <xf numFmtId="43" fontId="60" fillId="0" borderId="1" xfId="1" quotePrefix="1" applyFont="1" applyFill="1" applyBorder="1" applyAlignment="1">
      <alignment horizontal="center" vertical="center" wrapText="1"/>
    </xf>
    <xf numFmtId="4" fontId="59" fillId="0" borderId="1" xfId="1" quotePrefix="1" applyNumberFormat="1" applyFont="1" applyFill="1" applyBorder="1" applyAlignment="1">
      <alignment horizontal="right" vertical="center"/>
    </xf>
    <xf numFmtId="2" fontId="59" fillId="0" borderId="1" xfId="1" quotePrefix="1" applyNumberFormat="1" applyFont="1" applyFill="1" applyBorder="1" applyAlignment="1">
      <alignment horizontal="right" vertical="center"/>
    </xf>
    <xf numFmtId="0" fontId="19" fillId="0" borderId="0" xfId="0" applyFont="1" applyFill="1"/>
    <xf numFmtId="2" fontId="59" fillId="0" borderId="1" xfId="1" applyNumberFormat="1" applyFont="1" applyFill="1" applyBorder="1" applyAlignment="1">
      <alignment horizontal="right" vertical="center"/>
    </xf>
    <xf numFmtId="4" fontId="60" fillId="0" borderId="10" xfId="1" applyNumberFormat="1" applyFont="1" applyFill="1" applyBorder="1" applyAlignment="1">
      <alignment horizontal="right" vertical="center"/>
    </xf>
    <xf numFmtId="2" fontId="60" fillId="0" borderId="1" xfId="1" applyNumberFormat="1" applyFont="1" applyFill="1" applyBorder="1" applyAlignment="1">
      <alignment horizontal="right" vertical="center"/>
    </xf>
    <xf numFmtId="43" fontId="60" fillId="0" borderId="1" xfId="1" applyFont="1" applyFill="1" applyBorder="1" applyAlignment="1">
      <alignment horizontal="center" vertical="center" wrapText="1"/>
    </xf>
    <xf numFmtId="43" fontId="60" fillId="0" borderId="0" xfId="1" quotePrefix="1" applyFont="1" applyFill="1" applyBorder="1" applyAlignment="1">
      <alignment horizontal="center" vertical="center"/>
    </xf>
    <xf numFmtId="43" fontId="60" fillId="0" borderId="15" xfId="1" quotePrefix="1" applyFont="1" applyFill="1" applyBorder="1" applyAlignment="1">
      <alignment horizontal="center" vertical="center" wrapText="1"/>
    </xf>
    <xf numFmtId="4" fontId="60" fillId="0" borderId="15" xfId="1" applyNumberFormat="1" applyFont="1" applyFill="1" applyBorder="1" applyAlignment="1">
      <alignment horizontal="right" vertical="center"/>
    </xf>
    <xf numFmtId="2" fontId="60" fillId="0" borderId="15" xfId="1" applyNumberFormat="1" applyFont="1" applyFill="1" applyBorder="1" applyAlignment="1">
      <alignment horizontal="right" vertical="center"/>
    </xf>
    <xf numFmtId="0" fontId="19" fillId="0" borderId="0" xfId="0" applyFont="1" applyFill="1" applyBorder="1"/>
    <xf numFmtId="0" fontId="19" fillId="0" borderId="0" xfId="0" applyFont="1" applyFill="1" applyBorder="1" applyAlignment="1">
      <alignment vertical="center"/>
    </xf>
    <xf numFmtId="0" fontId="17" fillId="0" borderId="0" xfId="0" applyFont="1" applyFill="1" applyBorder="1" applyAlignment="1">
      <alignment horizontal="center" vertical="center"/>
    </xf>
    <xf numFmtId="43" fontId="19" fillId="0" borderId="0" xfId="1" applyFont="1" applyFill="1" applyBorder="1" applyAlignment="1">
      <alignment vertical="center"/>
    </xf>
    <xf numFmtId="43" fontId="61" fillId="0" borderId="0" xfId="1" applyFont="1" applyFill="1" applyBorder="1" applyAlignment="1">
      <alignment vertical="center"/>
    </xf>
    <xf numFmtId="43" fontId="62" fillId="0" borderId="0" xfId="1" quotePrefix="1" applyFont="1" applyFill="1" applyBorder="1" applyAlignment="1">
      <alignment horizontal="center" vertical="center" wrapText="1"/>
    </xf>
    <xf numFmtId="2" fontId="61" fillId="0" borderId="0" xfId="1" applyNumberFormat="1" applyFont="1" applyFill="1" applyBorder="1" applyAlignment="1">
      <alignment horizontal="right"/>
    </xf>
    <xf numFmtId="4" fontId="12" fillId="0" borderId="0" xfId="0" applyNumberFormat="1" applyFont="1"/>
    <xf numFmtId="4" fontId="12" fillId="0" borderId="0" xfId="8" applyNumberFormat="1" applyFont="1"/>
    <xf numFmtId="0" fontId="60" fillId="0" borderId="1" xfId="0" applyFont="1" applyFill="1" applyBorder="1" applyAlignment="1">
      <alignment horizontal="left" vertical="center" wrapText="1"/>
    </xf>
    <xf numFmtId="0" fontId="19" fillId="0" borderId="0" xfId="0" applyFont="1" applyFill="1" applyAlignment="1">
      <alignment vertical="center"/>
    </xf>
    <xf numFmtId="0" fontId="17" fillId="0" borderId="10" xfId="0" quotePrefix="1" applyFont="1" applyBorder="1" applyAlignment="1">
      <alignment horizontal="justify" vertical="center"/>
    </xf>
    <xf numFmtId="0" fontId="17" fillId="2" borderId="3" xfId="110" applyFont="1" applyFill="1" applyBorder="1" applyAlignment="1">
      <alignment horizontal="center" vertical="center" wrapText="1"/>
    </xf>
    <xf numFmtId="43" fontId="12" fillId="0" borderId="0" xfId="1" applyFont="1"/>
    <xf numFmtId="43" fontId="15" fillId="2" borderId="0" xfId="1" applyFont="1" applyFill="1" applyBorder="1" applyAlignment="1">
      <alignment horizontal="centerContinuous" vertical="center" wrapText="1"/>
    </xf>
    <xf numFmtId="43" fontId="60" fillId="35" borderId="1" xfId="1" quotePrefix="1" applyFont="1" applyFill="1" applyBorder="1" applyAlignment="1">
      <alignment horizontal="center" vertical="center"/>
    </xf>
    <xf numFmtId="43" fontId="60" fillId="35" borderId="1" xfId="1" quotePrefix="1" applyFont="1" applyFill="1" applyBorder="1" applyAlignment="1">
      <alignment horizontal="right" vertical="center"/>
    </xf>
    <xf numFmtId="43" fontId="60" fillId="35" borderId="3" xfId="1" quotePrefix="1" applyFont="1" applyFill="1" applyBorder="1" applyAlignment="1">
      <alignment horizontal="right" vertical="center"/>
    </xf>
    <xf numFmtId="43" fontId="15" fillId="0" borderId="0" xfId="1" applyFont="1" applyAlignment="1">
      <alignment horizontal="center" vertical="top"/>
    </xf>
    <xf numFmtId="0" fontId="65" fillId="0" borderId="4" xfId="0" applyFont="1" applyFill="1" applyBorder="1" applyAlignment="1">
      <alignment horizontal="center" wrapText="1"/>
    </xf>
    <xf numFmtId="44" fontId="17" fillId="0" borderId="3" xfId="118" quotePrefix="1" applyFont="1" applyFill="1" applyBorder="1" applyAlignment="1">
      <alignment horizontal="center" vertical="center"/>
    </xf>
    <xf numFmtId="0" fontId="17" fillId="0" borderId="6" xfId="0" quotePrefix="1" applyFont="1" applyFill="1" applyBorder="1" applyAlignment="1">
      <alignment horizontal="center"/>
    </xf>
    <xf numFmtId="0" fontId="19" fillId="0" borderId="11" xfId="0" applyFont="1" applyFill="1" applyBorder="1"/>
    <xf numFmtId="0" fontId="65" fillId="0" borderId="4" xfId="0" applyFont="1" applyFill="1" applyBorder="1" applyAlignment="1">
      <alignment horizontal="center" vertical="center" wrapText="1"/>
    </xf>
    <xf numFmtId="44" fontId="19" fillId="0" borderId="4" xfId="118" applyFont="1" applyFill="1" applyBorder="1" applyAlignment="1">
      <alignment horizontal="right" vertical="center"/>
    </xf>
    <xf numFmtId="0" fontId="17" fillId="0" borderId="5" xfId="0" applyFont="1" applyFill="1" applyBorder="1" applyAlignment="1">
      <alignment vertical="center" wrapText="1"/>
    </xf>
    <xf numFmtId="0" fontId="17" fillId="0" borderId="12" xfId="0" applyFont="1" applyFill="1" applyBorder="1" applyAlignment="1">
      <alignment vertical="center" wrapText="1"/>
    </xf>
    <xf numFmtId="0" fontId="65" fillId="0" borderId="5" xfId="0" applyFont="1" applyFill="1" applyBorder="1" applyAlignment="1">
      <alignment horizontal="center" vertical="center" wrapText="1"/>
    </xf>
    <xf numFmtId="44" fontId="19" fillId="0" borderId="4" xfId="118" applyFont="1" applyFill="1" applyBorder="1" applyAlignment="1">
      <alignment vertical="center"/>
    </xf>
    <xf numFmtId="0" fontId="19" fillId="0" borderId="7" xfId="0" applyFont="1" applyFill="1" applyBorder="1"/>
    <xf numFmtId="0" fontId="19" fillId="0" borderId="12" xfId="0" applyFont="1" applyFill="1" applyBorder="1" applyAlignment="1">
      <alignment horizontal="justify" vertical="top"/>
    </xf>
    <xf numFmtId="2" fontId="60" fillId="0" borderId="1" xfId="1" quotePrefix="1" applyNumberFormat="1" applyFont="1" applyFill="1" applyBorder="1" applyAlignment="1">
      <alignment horizontal="right" vertical="center" wrapText="1"/>
    </xf>
    <xf numFmtId="0" fontId="60" fillId="0" borderId="3" xfId="0" quotePrefix="1" applyFont="1" applyFill="1" applyBorder="1" applyAlignment="1">
      <alignment horizontal="left" vertical="center" wrapText="1"/>
    </xf>
    <xf numFmtId="43" fontId="60" fillId="0" borderId="3" xfId="1" quotePrefix="1" applyFont="1" applyFill="1" applyBorder="1" applyAlignment="1">
      <alignment horizontal="center" vertical="center"/>
    </xf>
    <xf numFmtId="43" fontId="60" fillId="0" borderId="3" xfId="1" quotePrefix="1" applyFont="1" applyFill="1" applyBorder="1" applyAlignment="1">
      <alignment horizontal="center" vertical="center" wrapText="1"/>
    </xf>
    <xf numFmtId="4" fontId="60" fillId="0" borderId="3" xfId="1" applyNumberFormat="1" applyFont="1" applyFill="1" applyBorder="1" applyAlignment="1">
      <alignment horizontal="right" vertical="center"/>
    </xf>
    <xf numFmtId="2" fontId="60" fillId="0" borderId="3" xfId="1" applyNumberFormat="1" applyFont="1" applyFill="1" applyBorder="1" applyAlignment="1">
      <alignment horizontal="right" vertical="center"/>
    </xf>
    <xf numFmtId="0" fontId="60" fillId="0" borderId="1" xfId="0" quotePrefix="1" applyFont="1" applyFill="1" applyBorder="1" applyAlignment="1">
      <alignment horizontal="center" vertical="center"/>
    </xf>
    <xf numFmtId="0" fontId="60" fillId="0" borderId="1" xfId="0" applyFont="1" applyFill="1" applyBorder="1" applyAlignment="1">
      <alignment horizontal="left" vertical="center"/>
    </xf>
    <xf numFmtId="0" fontId="64" fillId="0" borderId="1" xfId="0" applyFont="1" applyFill="1" applyBorder="1" applyAlignment="1">
      <alignment horizontal="center" vertical="center"/>
    </xf>
    <xf numFmtId="0" fontId="60" fillId="0" borderId="1" xfId="0" quotePrefix="1" applyFont="1" applyFill="1" applyBorder="1" applyAlignment="1">
      <alignment horizontal="right" wrapText="1"/>
    </xf>
    <xf numFmtId="0" fontId="60" fillId="0" borderId="3" xfId="0" quotePrefix="1" applyFont="1" applyFill="1" applyBorder="1" applyAlignment="1">
      <alignment horizontal="right" vertical="center" wrapText="1"/>
    </xf>
    <xf numFmtId="0" fontId="60" fillId="0" borderId="1" xfId="0" applyFont="1" applyFill="1" applyBorder="1" applyAlignment="1">
      <alignment horizontal="right" vertical="center" wrapText="1"/>
    </xf>
    <xf numFmtId="2" fontId="60" fillId="0" borderId="1" xfId="114" quotePrefix="1" applyNumberFormat="1" applyFont="1" applyFill="1" applyBorder="1" applyAlignment="1">
      <alignment horizontal="right" vertical="center"/>
    </xf>
    <xf numFmtId="4" fontId="60" fillId="0" borderId="1" xfId="114" quotePrefix="1" applyNumberFormat="1" applyFont="1" applyFill="1" applyBorder="1" applyAlignment="1">
      <alignment horizontal="right" vertical="center"/>
    </xf>
    <xf numFmtId="0" fontId="19" fillId="0" borderId="0" xfId="8" applyFont="1" applyFill="1" applyAlignment="1">
      <alignment vertical="center"/>
    </xf>
    <xf numFmtId="0" fontId="60" fillId="0" borderId="1" xfId="114" applyFont="1" applyFill="1" applyBorder="1" applyAlignment="1">
      <alignment horizontal="right" vertical="center"/>
    </xf>
    <xf numFmtId="0" fontId="60" fillId="0" borderId="1" xfId="114" quotePrefix="1" applyFont="1" applyFill="1" applyBorder="1" applyAlignment="1">
      <alignment horizontal="right" vertical="center"/>
    </xf>
    <xf numFmtId="0" fontId="60" fillId="0" borderId="3" xfId="0" quotePrefix="1" applyFont="1" applyFill="1" applyBorder="1" applyAlignment="1">
      <alignment horizontal="center" vertical="center"/>
    </xf>
    <xf numFmtId="0" fontId="60" fillId="0" borderId="3" xfId="0" quotePrefix="1" applyFont="1" applyFill="1" applyBorder="1" applyAlignment="1">
      <alignment horizontal="center" vertical="center" wrapText="1"/>
    </xf>
    <xf numFmtId="2" fontId="60" fillId="0" borderId="3" xfId="1" quotePrefix="1" applyNumberFormat="1" applyFont="1" applyFill="1" applyBorder="1" applyAlignment="1">
      <alignment horizontal="right" vertical="center" wrapText="1"/>
    </xf>
    <xf numFmtId="2" fontId="60" fillId="0" borderId="3" xfId="0" quotePrefix="1" applyNumberFormat="1" applyFont="1" applyFill="1" applyBorder="1" applyAlignment="1">
      <alignment horizontal="right" vertical="center" wrapText="1"/>
    </xf>
    <xf numFmtId="2" fontId="60" fillId="0" borderId="3" xfId="114" quotePrefix="1" applyNumberFormat="1" applyFont="1" applyFill="1" applyBorder="1" applyAlignment="1">
      <alignment horizontal="right" vertical="center"/>
    </xf>
    <xf numFmtId="2" fontId="60" fillId="0" borderId="1" xfId="0" quotePrefix="1" applyNumberFormat="1" applyFont="1" applyFill="1" applyBorder="1" applyAlignment="1">
      <alignment horizontal="right" vertical="center" wrapText="1"/>
    </xf>
    <xf numFmtId="0" fontId="12" fillId="0" borderId="0" xfId="8" applyFont="1" applyFill="1"/>
    <xf numFmtId="4" fontId="60" fillId="0" borderId="1" xfId="1" quotePrefix="1" applyNumberFormat="1" applyFont="1" applyFill="1" applyBorder="1" applyAlignment="1">
      <alignment vertical="center"/>
    </xf>
    <xf numFmtId="2" fontId="60" fillId="0" borderId="1" xfId="1" quotePrefix="1" applyNumberFormat="1" applyFont="1" applyFill="1" applyBorder="1" applyAlignment="1">
      <alignment vertical="center"/>
    </xf>
    <xf numFmtId="43" fontId="60" fillId="0" borderId="1" xfId="1" quotePrefix="1" applyFont="1" applyFill="1" applyBorder="1" applyAlignment="1">
      <alignment vertical="center"/>
    </xf>
    <xf numFmtId="2" fontId="59" fillId="0" borderId="1" xfId="114" quotePrefix="1" applyNumberFormat="1" applyFont="1" applyFill="1" applyBorder="1" applyAlignment="1">
      <alignment horizontal="right" vertical="center"/>
    </xf>
    <xf numFmtId="2" fontId="60" fillId="0" borderId="1" xfId="114" quotePrefix="1" applyNumberFormat="1" applyFont="1" applyFill="1" applyBorder="1" applyAlignment="1">
      <alignment horizontal="right" vertical="top"/>
    </xf>
    <xf numFmtId="2" fontId="60" fillId="0" borderId="1" xfId="114" applyNumberFormat="1" applyFont="1" applyFill="1" applyBorder="1" applyAlignment="1">
      <alignment horizontal="right" vertical="center"/>
    </xf>
    <xf numFmtId="43" fontId="60" fillId="0" borderId="1" xfId="1" quotePrefix="1" applyFont="1" applyFill="1" applyBorder="1" applyAlignment="1">
      <alignment horizontal="right" vertical="center"/>
    </xf>
    <xf numFmtId="43" fontId="60" fillId="0" borderId="1" xfId="1" quotePrefix="1" applyFont="1" applyFill="1" applyBorder="1" applyAlignment="1">
      <alignment horizontal="right" vertical="center" wrapText="1"/>
    </xf>
    <xf numFmtId="2" fontId="60" fillId="0" borderId="1" xfId="1" quotePrefix="1" applyNumberFormat="1" applyFont="1" applyFill="1" applyBorder="1" applyAlignment="1">
      <alignment horizontal="right" vertical="center"/>
    </xf>
    <xf numFmtId="43" fontId="60" fillId="0" borderId="1" xfId="1" applyFont="1" applyFill="1" applyBorder="1" applyAlignment="1">
      <alignment horizontal="right" vertical="center" wrapText="1"/>
    </xf>
    <xf numFmtId="4" fontId="60" fillId="0" borderId="1" xfId="114" applyNumberFormat="1" applyFont="1" applyFill="1" applyBorder="1" applyAlignment="1">
      <alignment horizontal="right" vertical="center"/>
    </xf>
    <xf numFmtId="43" fontId="60" fillId="0" borderId="0" xfId="114" applyNumberFormat="1" applyFont="1" applyFill="1" applyAlignment="1">
      <alignment horizontal="right" vertical="center"/>
    </xf>
    <xf numFmtId="43" fontId="60" fillId="0" borderId="3" xfId="1" quotePrefix="1" applyFont="1" applyFill="1" applyBorder="1" applyAlignment="1">
      <alignment horizontal="right" vertical="center"/>
    </xf>
    <xf numFmtId="2" fontId="59" fillId="0" borderId="3" xfId="114" quotePrefix="1" applyNumberFormat="1" applyFont="1" applyFill="1" applyBorder="1" applyAlignment="1">
      <alignment horizontal="right" vertical="center"/>
    </xf>
    <xf numFmtId="2" fontId="60" fillId="0" borderId="1" xfId="0" quotePrefix="1" applyNumberFormat="1" applyFont="1" applyFill="1" applyBorder="1" applyAlignment="1">
      <alignment horizontal="center" wrapText="1"/>
    </xf>
    <xf numFmtId="2" fontId="60" fillId="0" borderId="1" xfId="114" quotePrefix="1" applyNumberFormat="1" applyFont="1" applyFill="1" applyBorder="1" applyAlignment="1">
      <alignment horizontal="center"/>
    </xf>
    <xf numFmtId="2" fontId="60" fillId="0" borderId="1" xfId="114" applyNumberFormat="1" applyFont="1" applyFill="1" applyBorder="1" applyAlignment="1"/>
    <xf numFmtId="1" fontId="60" fillId="0" borderId="1" xfId="114" quotePrefix="1" applyNumberFormat="1" applyFont="1" applyFill="1" applyBorder="1" applyAlignment="1">
      <alignment horizontal="center" vertical="center" wrapText="1"/>
    </xf>
    <xf numFmtId="2" fontId="65" fillId="0" borderId="1" xfId="114" quotePrefix="1" applyNumberFormat="1" applyFont="1" applyFill="1" applyBorder="1" applyAlignment="1">
      <alignment horizontal="right" vertical="center"/>
    </xf>
    <xf numFmtId="2" fontId="60" fillId="0" borderId="1" xfId="0" quotePrefix="1" applyNumberFormat="1" applyFont="1" applyFill="1" applyBorder="1" applyAlignment="1">
      <alignment vertical="center" wrapText="1"/>
    </xf>
    <xf numFmtId="2" fontId="60" fillId="0" borderId="1" xfId="114" quotePrefix="1" applyNumberFormat="1" applyFont="1" applyFill="1" applyBorder="1" applyAlignment="1">
      <alignment vertical="center" wrapText="1"/>
    </xf>
    <xf numFmtId="43" fontId="60" fillId="0" borderId="1" xfId="1" applyFont="1" applyFill="1" applyBorder="1" applyAlignment="1">
      <alignment vertical="center" wrapText="1"/>
    </xf>
    <xf numFmtId="2" fontId="60" fillId="0" borderId="1" xfId="114" applyNumberFormat="1" applyFont="1" applyFill="1" applyBorder="1" applyAlignment="1">
      <alignment vertical="center" wrapText="1"/>
    </xf>
    <xf numFmtId="0" fontId="12" fillId="0" borderId="0" xfId="0" applyFont="1" applyFill="1" applyAlignment="1">
      <alignment horizontal="center"/>
    </xf>
    <xf numFmtId="0" fontId="15" fillId="0" borderId="0" xfId="0" applyFont="1" applyFill="1" applyAlignment="1">
      <alignment vertical="center" wrapText="1"/>
    </xf>
    <xf numFmtId="0" fontId="15" fillId="0" borderId="0" xfId="0" applyFont="1" applyFill="1" applyAlignment="1">
      <alignment vertical="top" wrapText="1"/>
    </xf>
    <xf numFmtId="0" fontId="14" fillId="0" borderId="0" xfId="0" applyFont="1" applyFill="1"/>
    <xf numFmtId="0" fontId="15" fillId="0" borderId="0" xfId="8" applyFont="1" applyFill="1" applyAlignment="1">
      <alignment horizontal="center" vertical="top"/>
    </xf>
    <xf numFmtId="4" fontId="12" fillId="0" borderId="0" xfId="8" applyNumberFormat="1" applyFont="1" applyFill="1"/>
    <xf numFmtId="0" fontId="13" fillId="0" borderId="7" xfId="110" applyFont="1" applyFill="1" applyBorder="1" applyAlignment="1">
      <alignment horizontal="center" vertical="center" wrapText="1"/>
    </xf>
    <xf numFmtId="10" fontId="57" fillId="0" borderId="4" xfId="1" applyNumberFormat="1" applyFont="1" applyFill="1" applyBorder="1" applyAlignment="1">
      <alignment horizontal="center" vertical="center" wrapText="1"/>
    </xf>
    <xf numFmtId="43" fontId="57" fillId="0" borderId="4" xfId="1" applyFont="1" applyFill="1" applyBorder="1" applyAlignment="1">
      <alignment horizontal="justify" vertical="center" wrapText="1"/>
    </xf>
    <xf numFmtId="0" fontId="12" fillId="0" borderId="0" xfId="112" applyFont="1"/>
    <xf numFmtId="0" fontId="12" fillId="0" borderId="15" xfId="112" applyFont="1" applyBorder="1"/>
    <xf numFmtId="0" fontId="12" fillId="0" borderId="0" xfId="112" applyFont="1" applyBorder="1"/>
    <xf numFmtId="0" fontId="12" fillId="0" borderId="10" xfId="112" applyFont="1" applyBorder="1"/>
    <xf numFmtId="0" fontId="15" fillId="0" borderId="15" xfId="112" applyFont="1" applyBorder="1" applyAlignment="1">
      <alignment vertical="center"/>
    </xf>
    <xf numFmtId="0" fontId="16" fillId="0" borderId="0" xfId="112" applyFont="1" applyBorder="1"/>
    <xf numFmtId="0" fontId="17" fillId="0" borderId="14" xfId="112" applyFont="1" applyFill="1" applyBorder="1" applyAlignment="1">
      <alignment vertical="center" wrapText="1"/>
    </xf>
    <xf numFmtId="0" fontId="17" fillId="0" borderId="6" xfId="112" applyFont="1" applyFill="1" applyBorder="1" applyAlignment="1">
      <alignment vertical="center" wrapText="1"/>
    </xf>
    <xf numFmtId="0" fontId="15" fillId="2" borderId="4" xfId="112" applyFont="1" applyFill="1" applyBorder="1" applyAlignment="1">
      <alignment horizontal="center" vertical="center" wrapText="1"/>
    </xf>
    <xf numFmtId="0" fontId="17" fillId="0" borderId="2" xfId="112" quotePrefix="1" applyFont="1" applyBorder="1" applyAlignment="1">
      <alignment horizontal="center" vertical="top" wrapText="1"/>
    </xf>
    <xf numFmtId="0" fontId="17" fillId="0" borderId="14" xfId="112" applyFont="1" applyBorder="1" applyAlignment="1">
      <alignment horizontal="justify" vertical="center" wrapText="1"/>
    </xf>
    <xf numFmtId="0" fontId="19" fillId="0" borderId="15" xfId="112" applyFont="1" applyBorder="1" applyAlignment="1">
      <alignment horizontal="justify" vertical="center" wrapText="1"/>
    </xf>
    <xf numFmtId="0" fontId="19" fillId="0" borderId="15" xfId="112" applyFont="1" applyBorder="1" applyAlignment="1">
      <alignment horizontal="center" vertical="center" wrapText="1"/>
    </xf>
    <xf numFmtId="0" fontId="19" fillId="0" borderId="3" xfId="112" applyFont="1" applyBorder="1" applyAlignment="1">
      <alignment horizontal="center" vertical="center" wrapText="1"/>
    </xf>
    <xf numFmtId="0" fontId="17" fillId="0" borderId="8" xfId="112" applyFont="1" applyBorder="1" applyAlignment="1">
      <alignment horizontal="justify" vertical="center" wrapText="1"/>
    </xf>
    <xf numFmtId="0" fontId="19" fillId="0" borderId="8" xfId="112" applyFont="1" applyBorder="1" applyAlignment="1">
      <alignment horizontal="justify" vertical="center" wrapText="1"/>
    </xf>
    <xf numFmtId="0" fontId="19" fillId="0" borderId="8" xfId="112" applyFont="1" applyBorder="1" applyAlignment="1">
      <alignment horizontal="center" vertical="center" wrapText="1"/>
    </xf>
    <xf numFmtId="0" fontId="19" fillId="0" borderId="4" xfId="112" applyFont="1" applyBorder="1" applyAlignment="1">
      <alignment horizontal="center" vertical="center" wrapText="1"/>
    </xf>
    <xf numFmtId="0" fontId="17" fillId="0" borderId="5" xfId="112" applyFont="1" applyBorder="1" applyAlignment="1">
      <alignment horizontal="justify" vertical="center" wrapText="1"/>
    </xf>
    <xf numFmtId="0" fontId="19" fillId="0" borderId="5" xfId="112" applyFont="1" applyBorder="1" applyAlignment="1">
      <alignment horizontal="justify" vertical="center" wrapText="1"/>
    </xf>
    <xf numFmtId="0" fontId="19" fillId="0" borderId="4" xfId="112" applyFont="1" applyBorder="1" applyAlignment="1">
      <alignment horizontal="justify" vertical="center" wrapText="1"/>
    </xf>
    <xf numFmtId="0" fontId="22" fillId="0" borderId="0" xfId="112" applyFont="1"/>
    <xf numFmtId="0" fontId="16" fillId="0" borderId="0" xfId="112" applyFont="1"/>
    <xf numFmtId="0" fontId="17" fillId="0" borderId="1" xfId="110" quotePrefix="1" applyFont="1" applyBorder="1" applyAlignment="1">
      <alignment horizontal="center" vertical="center"/>
    </xf>
    <xf numFmtId="0" fontId="17" fillId="0" borderId="7" xfId="110" applyFont="1" applyBorder="1" applyAlignment="1">
      <alignment horizontal="center"/>
    </xf>
    <xf numFmtId="2" fontId="19" fillId="0" borderId="7" xfId="110" applyNumberFormat="1" applyFont="1" applyBorder="1"/>
    <xf numFmtId="0" fontId="19" fillId="0" borderId="7" xfId="110" applyFont="1" applyBorder="1"/>
    <xf numFmtId="0" fontId="17" fillId="2" borderId="2" xfId="110" applyFont="1" applyFill="1" applyBorder="1" applyAlignment="1">
      <alignment horizontal="justify" vertical="center" wrapText="1"/>
    </xf>
    <xf numFmtId="0" fontId="17" fillId="2" borderId="3" xfId="110" applyFont="1" applyFill="1" applyBorder="1" applyAlignment="1">
      <alignment horizontal="justify" vertical="center" wrapText="1"/>
    </xf>
    <xf numFmtId="0" fontId="19" fillId="0" borderId="2" xfId="110" applyFont="1" applyBorder="1"/>
    <xf numFmtId="0" fontId="19" fillId="0" borderId="1" xfId="110" applyFont="1" applyBorder="1"/>
    <xf numFmtId="0" fontId="19" fillId="0" borderId="3" xfId="110" applyFont="1" applyBorder="1"/>
    <xf numFmtId="0" fontId="19" fillId="0" borderId="12" xfId="110" applyFont="1" applyBorder="1" applyAlignment="1">
      <alignment horizontal="left" vertical="center" wrapText="1"/>
    </xf>
    <xf numFmtId="0" fontId="19" fillId="0" borderId="12" xfId="110" applyFont="1" applyBorder="1" applyAlignment="1">
      <alignment horizontal="justify" vertical="center"/>
    </xf>
    <xf numFmtId="0" fontId="17" fillId="0" borderId="4" xfId="110" applyFont="1" applyBorder="1" applyAlignment="1">
      <alignment horizontal="left" vertical="center" wrapText="1"/>
    </xf>
    <xf numFmtId="0" fontId="17" fillId="0" borderId="3" xfId="110" applyFont="1" applyBorder="1" applyAlignment="1">
      <alignment horizontal="center" vertical="center"/>
    </xf>
    <xf numFmtId="0" fontId="19" fillId="0" borderId="11" xfId="110" applyFont="1" applyBorder="1" applyAlignment="1">
      <alignment horizontal="justify" vertical="center"/>
    </xf>
    <xf numFmtId="0" fontId="12" fillId="0" borderId="0" xfId="110" applyFont="1" applyAlignment="1">
      <alignment horizontal="center" vertical="center"/>
    </xf>
    <xf numFmtId="0" fontId="17" fillId="0" borderId="3" xfId="110" applyFont="1" applyBorder="1" applyAlignment="1">
      <alignment horizontal="center" vertical="center" wrapText="1"/>
    </xf>
    <xf numFmtId="43" fontId="12" fillId="0" borderId="0" xfId="110" applyNumberFormat="1" applyFont="1"/>
    <xf numFmtId="0" fontId="17" fillId="0" borderId="3" xfId="110" applyFont="1" applyBorder="1" applyAlignment="1">
      <alignment horizontal="justify" vertical="center"/>
    </xf>
    <xf numFmtId="43" fontId="17" fillId="0" borderId="3" xfId="110" applyNumberFormat="1" applyFont="1" applyBorder="1" applyAlignment="1">
      <alignment horizontal="justify" vertical="center"/>
    </xf>
    <xf numFmtId="0" fontId="19" fillId="0" borderId="11" xfId="110" applyFont="1" applyBorder="1" applyAlignment="1">
      <alignment vertical="center"/>
    </xf>
    <xf numFmtId="0" fontId="17" fillId="0" borderId="4" xfId="110" applyFont="1" applyBorder="1" applyAlignment="1">
      <alignment horizontal="justify" vertical="center"/>
    </xf>
    <xf numFmtId="0" fontId="13" fillId="0" borderId="0" xfId="110" applyFont="1" applyFill="1" applyBorder="1" applyAlignment="1">
      <alignment horizontal="center" vertical="center" wrapText="1"/>
    </xf>
    <xf numFmtId="0" fontId="12" fillId="0" borderId="0" xfId="110" applyFont="1" applyFill="1"/>
    <xf numFmtId="0" fontId="14" fillId="0" borderId="0" xfId="110" applyFont="1"/>
    <xf numFmtId="0" fontId="19" fillId="0" borderId="1" xfId="110" applyFont="1" applyBorder="1" applyAlignment="1">
      <alignment horizontal="justify" vertical="center"/>
    </xf>
    <xf numFmtId="0" fontId="19" fillId="0" borderId="3" xfId="110" applyFont="1" applyBorder="1" applyAlignment="1">
      <alignment horizontal="justify" vertical="center"/>
    </xf>
    <xf numFmtId="0" fontId="19" fillId="0" borderId="0" xfId="112" applyFont="1"/>
    <xf numFmtId="0" fontId="17" fillId="0" borderId="5" xfId="112" applyFont="1" applyBorder="1" applyAlignment="1">
      <alignment vertical="center" wrapText="1"/>
    </xf>
    <xf numFmtId="0" fontId="17" fillId="0" borderId="5" xfId="112" applyFont="1" applyBorder="1" applyAlignment="1">
      <alignment horizontal="center" vertical="center" wrapText="1"/>
    </xf>
    <xf numFmtId="0" fontId="17" fillId="0" borderId="4" xfId="112" applyFont="1" applyBorder="1" applyAlignment="1">
      <alignment horizontal="center" vertical="center" wrapText="1"/>
    </xf>
    <xf numFmtId="43" fontId="17" fillId="0" borderId="5" xfId="121" applyFont="1" applyBorder="1" applyAlignment="1">
      <alignment horizontal="center" vertical="center" wrapText="1"/>
    </xf>
    <xf numFmtId="43" fontId="17" fillId="0" borderId="4" xfId="121" applyFont="1" applyBorder="1" applyAlignment="1">
      <alignment horizontal="center" vertical="center" wrapText="1"/>
    </xf>
    <xf numFmtId="43" fontId="17" fillId="0" borderId="5" xfId="121" applyFont="1" applyBorder="1" applyAlignment="1">
      <alignment horizontal="justify" vertical="center" wrapText="1"/>
    </xf>
    <xf numFmtId="0" fontId="12" fillId="0" borderId="0" xfId="12" applyFont="1" applyFill="1" applyAlignment="1">
      <alignment horizontal="center"/>
    </xf>
    <xf numFmtId="0" fontId="12" fillId="0" borderId="0" xfId="12" applyFont="1" applyFill="1"/>
    <xf numFmtId="0" fontId="17" fillId="0" borderId="4" xfId="12" applyFont="1" applyFill="1" applyBorder="1" applyAlignment="1">
      <alignment horizontal="justify" vertical="center" wrapText="1"/>
    </xf>
    <xf numFmtId="43" fontId="19" fillId="0" borderId="4" xfId="1" applyFont="1" applyFill="1" applyBorder="1" applyAlignment="1">
      <alignment horizontal="justify" vertical="center"/>
    </xf>
    <xf numFmtId="0" fontId="12" fillId="0" borderId="4" xfId="110" applyFont="1" applyFill="1" applyBorder="1" applyAlignment="1">
      <alignment horizontal="left" vertical="center" wrapText="1"/>
    </xf>
    <xf numFmtId="10" fontId="12" fillId="0" borderId="4" xfId="110" applyNumberFormat="1" applyFont="1" applyFill="1" applyBorder="1" applyAlignment="1">
      <alignment horizontal="center" vertical="center"/>
    </xf>
    <xf numFmtId="43" fontId="12" fillId="0" borderId="4" xfId="1" applyFont="1" applyFill="1" applyBorder="1" applyAlignment="1">
      <alignment horizontal="center" vertical="center"/>
    </xf>
    <xf numFmtId="43" fontId="12" fillId="0" borderId="4" xfId="1" applyFont="1" applyFill="1" applyBorder="1" applyAlignment="1">
      <alignment horizontal="right" vertical="center"/>
    </xf>
    <xf numFmtId="0" fontId="12" fillId="0" borderId="0" xfId="110" applyFont="1" applyFill="1" applyAlignment="1">
      <alignment horizontal="center" vertical="center"/>
    </xf>
    <xf numFmtId="0" fontId="12" fillId="0" borderId="4" xfId="110" applyFont="1" applyBorder="1"/>
    <xf numFmtId="0" fontId="12" fillId="0" borderId="4" xfId="110" applyFont="1" applyBorder="1" applyAlignment="1">
      <alignment horizontal="left" vertical="center" wrapText="1"/>
    </xf>
    <xf numFmtId="0" fontId="12" fillId="0" borderId="4" xfId="110" applyFont="1" applyFill="1" applyBorder="1"/>
    <xf numFmtId="10" fontId="12" fillId="0" borderId="4" xfId="110" applyNumberFormat="1" applyFont="1" applyBorder="1" applyAlignment="1">
      <alignment horizontal="center" vertical="center"/>
    </xf>
    <xf numFmtId="43" fontId="12" fillId="0" borderId="4" xfId="1" applyFont="1" applyBorder="1"/>
    <xf numFmtId="43" fontId="52" fillId="0" borderId="0" xfId="122" applyFont="1" applyBorder="1" applyAlignment="1">
      <alignment horizontal="center" vertical="center"/>
    </xf>
    <xf numFmtId="169" fontId="52" fillId="0" borderId="0" xfId="122" applyNumberFormat="1" applyFont="1" applyBorder="1" applyAlignment="1">
      <alignment horizontal="center" vertical="center"/>
    </xf>
    <xf numFmtId="169" fontId="52" fillId="0" borderId="29" xfId="122" applyNumberFormat="1" applyFont="1" applyBorder="1" applyAlignment="1">
      <alignment horizontal="center" vertical="center"/>
    </xf>
    <xf numFmtId="0" fontId="49" fillId="0" borderId="28" xfId="123" applyFont="1" applyFill="1" applyBorder="1" applyAlignment="1" applyProtection="1">
      <alignment horizontal="left" vertical="center" indent="1"/>
      <protection locked="0"/>
    </xf>
    <xf numFmtId="43" fontId="53" fillId="0" borderId="0" xfId="122" applyFont="1" applyBorder="1" applyAlignment="1">
      <alignment horizontal="center" vertical="center"/>
    </xf>
    <xf numFmtId="169" fontId="53" fillId="0" borderId="0" xfId="122" applyNumberFormat="1" applyFont="1" applyBorder="1" applyAlignment="1">
      <alignment horizontal="center" vertical="center"/>
    </xf>
    <xf numFmtId="169" fontId="53" fillId="0" borderId="29" xfId="122" applyNumberFormat="1" applyFont="1" applyBorder="1" applyAlignment="1">
      <alignment horizontal="center" vertical="center"/>
    </xf>
    <xf numFmtId="43" fontId="19" fillId="0" borderId="0" xfId="122" applyFont="1" applyBorder="1" applyAlignment="1">
      <alignment horizontal="center" vertical="center"/>
    </xf>
    <xf numFmtId="0" fontId="49" fillId="0" borderId="28" xfId="123" applyFont="1" applyFill="1" applyBorder="1" applyAlignment="1" applyProtection="1">
      <alignment horizontal="left" vertical="center" wrapText="1" indent="1"/>
      <protection locked="0"/>
    </xf>
    <xf numFmtId="43" fontId="17" fillId="0" borderId="0" xfId="122" applyFont="1" applyBorder="1" applyAlignment="1">
      <alignment horizontal="center" vertical="center"/>
    </xf>
    <xf numFmtId="0" fontId="51" fillId="0" borderId="0" xfId="123" applyFont="1" applyFill="1" applyBorder="1" applyAlignment="1" applyProtection="1">
      <alignment horizontal="left" vertical="center"/>
      <protection locked="0"/>
    </xf>
    <xf numFmtId="43" fontId="19" fillId="0" borderId="31" xfId="122" applyFont="1" applyBorder="1" applyAlignment="1">
      <alignment horizontal="center" vertical="center"/>
    </xf>
    <xf numFmtId="43" fontId="19" fillId="0" borderId="32" xfId="122" applyFont="1" applyBorder="1" applyAlignment="1">
      <alignment horizontal="center" vertical="center"/>
    </xf>
    <xf numFmtId="0" fontId="17" fillId="2" borderId="12" xfId="0" applyFont="1" applyFill="1" applyBorder="1" applyAlignment="1">
      <alignment horizontal="center" vertical="center" wrapText="1"/>
    </xf>
    <xf numFmtId="0" fontId="60" fillId="0" borderId="15"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top"/>
    </xf>
    <xf numFmtId="0" fontId="17" fillId="0" borderId="1" xfId="0" applyFont="1" applyFill="1" applyBorder="1" applyAlignment="1">
      <alignment horizontal="center" vertical="top"/>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0" fillId="0" borderId="3" xfId="0" applyFont="1" applyFill="1" applyBorder="1" applyAlignment="1">
      <alignment horizontal="left" vertical="center" wrapText="1"/>
    </xf>
    <xf numFmtId="0" fontId="60" fillId="35" borderId="1" xfId="0" quotePrefix="1" applyFont="1" applyFill="1" applyBorder="1" applyAlignment="1">
      <alignment horizontal="left" vertical="center" wrapText="1"/>
    </xf>
    <xf numFmtId="0" fontId="60" fillId="0" borderId="15" xfId="0" quotePrefix="1" applyFont="1" applyFill="1" applyBorder="1" applyAlignment="1">
      <alignment horizontal="left" vertical="center" wrapText="1"/>
    </xf>
    <xf numFmtId="0" fontId="60" fillId="35" borderId="15" xfId="0" quotePrefix="1" applyFont="1" applyFill="1" applyBorder="1" applyAlignment="1">
      <alignment horizontal="left" vertical="center" wrapText="1"/>
    </xf>
    <xf numFmtId="43" fontId="66" fillId="2" borderId="2" xfId="1" applyFont="1" applyFill="1" applyBorder="1" applyAlignment="1">
      <alignment horizontal="center" vertical="center" wrapText="1"/>
    </xf>
    <xf numFmtId="0" fontId="17" fillId="2" borderId="3" xfId="110" applyFont="1" applyFill="1" applyBorder="1" applyAlignment="1">
      <alignment horizontal="center" vertical="center" wrapText="1"/>
    </xf>
    <xf numFmtId="0" fontId="17" fillId="2" borderId="1" xfId="110" applyFont="1" applyFill="1" applyBorder="1" applyAlignment="1">
      <alignment horizontal="center" vertical="center" wrapText="1"/>
    </xf>
    <xf numFmtId="2" fontId="60" fillId="0" borderId="1" xfId="114" quotePrefix="1" applyNumberFormat="1" applyFont="1" applyFill="1" applyBorder="1" applyAlignment="1">
      <alignment horizontal="right" vertical="center" wrapText="1"/>
    </xf>
    <xf numFmtId="4" fontId="59" fillId="0" borderId="1" xfId="1" applyNumberFormat="1" applyFont="1" applyFill="1" applyBorder="1" applyAlignment="1">
      <alignment horizontal="right" vertical="center" wrapText="1"/>
    </xf>
    <xf numFmtId="4" fontId="60" fillId="0" borderId="1" xfId="1" applyNumberFormat="1" applyFont="1" applyFill="1" applyBorder="1" applyAlignment="1">
      <alignment horizontal="right" vertical="center" wrapText="1"/>
    </xf>
    <xf numFmtId="4" fontId="60" fillId="35" borderId="1" xfId="1" applyNumberFormat="1" applyFont="1" applyFill="1" applyBorder="1" applyAlignment="1">
      <alignment horizontal="right" vertical="center" wrapText="1"/>
    </xf>
    <xf numFmtId="4" fontId="59" fillId="35" borderId="3" xfId="1" applyNumberFormat="1" applyFont="1" applyFill="1" applyBorder="1" applyAlignment="1">
      <alignment horizontal="right" vertical="center" wrapText="1"/>
    </xf>
    <xf numFmtId="0" fontId="26" fillId="0" borderId="0" xfId="0" applyFont="1" applyAlignment="1"/>
    <xf numFmtId="0" fontId="24" fillId="0" borderId="0" xfId="0" applyFont="1" applyAlignment="1">
      <alignment horizontal="center" vertical="center"/>
    </xf>
    <xf numFmtId="0" fontId="24" fillId="0" borderId="0" xfId="0" applyFont="1" applyAlignment="1">
      <alignment horizontal="center" vertical="center" wrapText="1"/>
    </xf>
    <xf numFmtId="0" fontId="13" fillId="0" borderId="6" xfId="0" applyFont="1" applyBorder="1" applyAlignment="1">
      <alignment horizontal="center" vertical="center"/>
    </xf>
    <xf numFmtId="0" fontId="26" fillId="0" borderId="0" xfId="0" applyFont="1" applyBorder="1" applyAlignment="1">
      <alignment horizontal="center"/>
    </xf>
    <xf numFmtId="0" fontId="13" fillId="0" borderId="0" xfId="0" applyFont="1" applyBorder="1" applyAlignment="1">
      <alignment horizontal="center" vertical="center"/>
    </xf>
    <xf numFmtId="0" fontId="26" fillId="0" borderId="0" xfId="0" applyFont="1" applyAlignment="1">
      <alignment horizontal="center"/>
    </xf>
    <xf numFmtId="44" fontId="19" fillId="0" borderId="2" xfId="118" applyFont="1" applyFill="1" applyBorder="1" applyAlignment="1">
      <alignment horizontal="center" vertical="center"/>
    </xf>
    <xf numFmtId="44" fontId="19" fillId="0" borderId="3" xfId="118"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5" fillId="0" borderId="5" xfId="0" applyFont="1" applyBorder="1" applyAlignment="1">
      <alignment horizontal="justify" vertical="center"/>
    </xf>
    <xf numFmtId="0" fontId="15" fillId="0" borderId="7" xfId="0" applyFont="1" applyBorder="1" applyAlignment="1">
      <alignment horizontal="justify" vertical="center"/>
    </xf>
    <xf numFmtId="0" fontId="15" fillId="0" borderId="12" xfId="0" applyFont="1" applyBorder="1" applyAlignment="1">
      <alignment horizontal="justify" vertical="center"/>
    </xf>
    <xf numFmtId="0" fontId="17" fillId="2" borderId="8"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17" fillId="2" borderId="14"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2" xfId="0" applyFont="1" applyFill="1" applyBorder="1" applyAlignment="1">
      <alignment horizontal="center" vertical="center"/>
    </xf>
    <xf numFmtId="0" fontId="19" fillId="0" borderId="4" xfId="0" applyFont="1" applyFill="1" applyBorder="1" applyAlignment="1">
      <alignment horizontal="left" vertical="center" wrapText="1"/>
    </xf>
    <xf numFmtId="0" fontId="53"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12" xfId="0" applyFont="1" applyFill="1" applyBorder="1" applyAlignment="1">
      <alignment horizontal="left" vertical="center" wrapText="1"/>
    </xf>
    <xf numFmtId="44" fontId="12" fillId="0" borderId="2" xfId="118" applyFont="1" applyBorder="1" applyAlignment="1">
      <alignment horizontal="right" vertical="center"/>
    </xf>
    <xf numFmtId="44" fontId="12" fillId="0" borderId="3" xfId="118" applyFont="1" applyBorder="1" applyAlignment="1">
      <alignment horizontal="right" vertical="center"/>
    </xf>
    <xf numFmtId="0" fontId="13" fillId="2" borderId="5" xfId="110" applyFont="1" applyFill="1" applyBorder="1" applyAlignment="1">
      <alignment horizontal="center" vertical="center" wrapText="1"/>
    </xf>
    <xf numFmtId="0" fontId="13" fillId="2" borderId="7" xfId="110" applyFont="1" applyFill="1" applyBorder="1" applyAlignment="1">
      <alignment horizontal="center" vertical="center" wrapText="1"/>
    </xf>
    <xf numFmtId="0" fontId="13" fillId="2" borderId="12" xfId="110" applyFont="1" applyFill="1" applyBorder="1" applyAlignment="1">
      <alignment horizontal="center" vertical="center" wrapText="1"/>
    </xf>
    <xf numFmtId="0" fontId="17" fillId="2" borderId="2" xfId="110" applyFont="1" applyFill="1" applyBorder="1" applyAlignment="1">
      <alignment horizontal="center" vertical="center" wrapText="1"/>
    </xf>
    <xf numFmtId="0" fontId="14" fillId="2" borderId="3" xfId="110" applyFont="1" applyFill="1" applyBorder="1" applyAlignment="1">
      <alignment horizontal="center" vertical="center" wrapText="1"/>
    </xf>
    <xf numFmtId="0" fontId="17" fillId="2" borderId="5" xfId="110" applyFont="1" applyFill="1" applyBorder="1" applyAlignment="1">
      <alignment horizontal="center" vertical="center"/>
    </xf>
    <xf numFmtId="0" fontId="17" fillId="2" borderId="7" xfId="110" applyFont="1" applyFill="1" applyBorder="1" applyAlignment="1">
      <alignment horizontal="center" vertical="center"/>
    </xf>
    <xf numFmtId="0" fontId="17" fillId="2" borderId="12" xfId="110" applyFont="1" applyFill="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5" fillId="0" borderId="5" xfId="8" applyFont="1" applyBorder="1" applyAlignment="1">
      <alignment horizontal="center" vertical="center"/>
    </xf>
    <xf numFmtId="0" fontId="15" fillId="0" borderId="7" xfId="8" applyFont="1" applyBorder="1" applyAlignment="1">
      <alignment horizontal="center" vertical="center"/>
    </xf>
    <xf numFmtId="0" fontId="14"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 xfId="0" applyFont="1" applyFill="1" applyBorder="1" applyAlignment="1">
      <alignment horizontal="center" wrapText="1"/>
    </xf>
    <xf numFmtId="0" fontId="17" fillId="2" borderId="3" xfId="0" applyFont="1" applyFill="1" applyBorder="1" applyAlignment="1">
      <alignment horizontal="center" wrapText="1"/>
    </xf>
    <xf numFmtId="0" fontId="13" fillId="2" borderId="8" xfId="8" applyFont="1" applyFill="1" applyBorder="1" applyAlignment="1">
      <alignment horizontal="center" vertical="center" wrapText="1"/>
    </xf>
    <xf numFmtId="0" fontId="13" fillId="2" borderId="13" xfId="8" applyFont="1" applyFill="1" applyBorder="1" applyAlignment="1">
      <alignment horizontal="center" vertical="center" wrapText="1"/>
    </xf>
    <xf numFmtId="0" fontId="13" fillId="2" borderId="9" xfId="8" applyFont="1" applyFill="1" applyBorder="1" applyAlignment="1">
      <alignment horizontal="center" vertical="center" wrapText="1"/>
    </xf>
    <xf numFmtId="0" fontId="13" fillId="2" borderId="14" xfId="8" applyFont="1" applyFill="1" applyBorder="1" applyAlignment="1">
      <alignment horizontal="center" vertical="center" wrapText="1"/>
    </xf>
    <xf numFmtId="0" fontId="13" fillId="2" borderId="6" xfId="8" applyFont="1" applyFill="1" applyBorder="1" applyAlignment="1">
      <alignment horizontal="center" vertical="center" wrapText="1"/>
    </xf>
    <xf numFmtId="0" fontId="13" fillId="2" borderId="11" xfId="8" applyFont="1" applyFill="1" applyBorder="1" applyAlignment="1">
      <alignment horizontal="center" vertical="center" wrapText="1"/>
    </xf>
    <xf numFmtId="0" fontId="15" fillId="2" borderId="1" xfId="8" applyFont="1" applyFill="1" applyBorder="1" applyAlignment="1">
      <alignment horizontal="center" vertical="center" wrapText="1"/>
    </xf>
    <xf numFmtId="0" fontId="16" fillId="2" borderId="1"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5" fillId="0" borderId="5" xfId="8" applyFont="1" applyBorder="1" applyAlignment="1">
      <alignment horizontal="justify" vertical="center"/>
    </xf>
    <xf numFmtId="0" fontId="15" fillId="0" borderId="7" xfId="8" applyFont="1" applyBorder="1" applyAlignment="1">
      <alignment horizontal="justify" vertical="center"/>
    </xf>
    <xf numFmtId="0" fontId="15" fillId="0" borderId="12" xfId="8" applyFont="1" applyBorder="1" applyAlignment="1">
      <alignment horizontal="justify" vertical="center"/>
    </xf>
    <xf numFmtId="0" fontId="15" fillId="2" borderId="2" xfId="8" applyFont="1" applyFill="1" applyBorder="1" applyAlignment="1">
      <alignment horizontal="center" vertical="center"/>
    </xf>
    <xf numFmtId="0" fontId="15" fillId="2" borderId="1" xfId="8" applyFont="1" applyFill="1" applyBorder="1" applyAlignment="1">
      <alignment horizontal="center" vertical="center"/>
    </xf>
    <xf numFmtId="0" fontId="15" fillId="2" borderId="3" xfId="8" applyFont="1" applyFill="1" applyBorder="1" applyAlignment="1">
      <alignment horizontal="center" vertical="center"/>
    </xf>
    <xf numFmtId="0" fontId="15" fillId="2" borderId="5" xfId="8" applyFont="1" applyFill="1" applyBorder="1" applyAlignment="1">
      <alignment horizontal="center" vertical="center" wrapText="1"/>
    </xf>
    <xf numFmtId="0" fontId="15" fillId="2" borderId="7" xfId="8" applyFont="1" applyFill="1" applyBorder="1" applyAlignment="1">
      <alignment horizontal="center" vertical="center" wrapText="1"/>
    </xf>
    <xf numFmtId="0" fontId="15" fillId="2" borderId="12" xfId="8" applyFont="1" applyFill="1" applyBorder="1" applyAlignment="1">
      <alignment horizontal="center" vertical="center" wrapText="1"/>
    </xf>
    <xf numFmtId="0" fontId="15" fillId="2" borderId="5" xfId="8" applyFont="1" applyFill="1" applyBorder="1" applyAlignment="1">
      <alignment horizontal="center" wrapText="1"/>
    </xf>
    <xf numFmtId="0" fontId="15" fillId="2" borderId="7" xfId="8" applyFont="1" applyFill="1" applyBorder="1" applyAlignment="1">
      <alignment horizontal="center" wrapText="1"/>
    </xf>
    <xf numFmtId="0" fontId="15" fillId="2" borderId="12" xfId="8" applyFont="1" applyFill="1" applyBorder="1" applyAlignment="1">
      <alignment horizontal="center" wrapText="1"/>
    </xf>
    <xf numFmtId="43" fontId="15" fillId="2" borderId="5" xfId="1" applyFont="1" applyFill="1" applyBorder="1" applyAlignment="1">
      <alignment horizontal="center" vertical="center" wrapText="1"/>
    </xf>
    <xf numFmtId="43" fontId="15" fillId="2" borderId="7" xfId="1" applyFont="1" applyFill="1" applyBorder="1" applyAlignment="1">
      <alignment horizontal="center" vertical="center" wrapText="1"/>
    </xf>
    <xf numFmtId="43" fontId="15" fillId="2" borderId="12" xfId="1" applyFont="1" applyFill="1" applyBorder="1" applyAlignment="1">
      <alignment horizontal="center" vertical="center" wrapText="1"/>
    </xf>
    <xf numFmtId="0" fontId="17" fillId="0" borderId="15" xfId="0" quotePrefix="1" applyFont="1" applyBorder="1" applyAlignment="1">
      <alignment horizontal="justify" vertical="center"/>
    </xf>
    <xf numFmtId="0" fontId="17" fillId="0" borderId="0" xfId="0" quotePrefix="1" applyFont="1" applyBorder="1" applyAlignment="1">
      <alignment horizontal="justify" vertical="center"/>
    </xf>
    <xf numFmtId="0" fontId="17" fillId="0" borderId="10" xfId="0" quotePrefix="1" applyFont="1" applyBorder="1" applyAlignment="1">
      <alignment horizontal="justify" vertical="center"/>
    </xf>
    <xf numFmtId="0" fontId="17" fillId="0" borderId="14" xfId="0" quotePrefix="1" applyFont="1" applyBorder="1" applyAlignment="1">
      <alignment horizontal="justify" vertical="center"/>
    </xf>
    <xf numFmtId="0" fontId="17" fillId="0" borderId="6" xfId="0" quotePrefix="1" applyFont="1" applyBorder="1" applyAlignment="1">
      <alignment horizontal="justify" vertical="center"/>
    </xf>
    <xf numFmtId="0" fontId="17" fillId="0" borderId="11" xfId="0" quotePrefix="1" applyFont="1" applyBorder="1" applyAlignment="1">
      <alignment horizontal="justify" vertical="center"/>
    </xf>
    <xf numFmtId="0" fontId="17" fillId="2" borderId="5" xfId="0" applyFont="1" applyFill="1" applyBorder="1" applyAlignment="1">
      <alignment horizontal="justify" vertical="center" wrapText="1"/>
    </xf>
    <xf numFmtId="0" fontId="17" fillId="2" borderId="7" xfId="0" applyFont="1" applyFill="1" applyBorder="1" applyAlignment="1">
      <alignment horizontal="justify" vertical="center" wrapText="1"/>
    </xf>
    <xf numFmtId="0" fontId="17" fillId="2" borderId="12" xfId="0" applyFont="1" applyFill="1" applyBorder="1" applyAlignment="1">
      <alignment horizontal="justify" vertical="center" wrapText="1"/>
    </xf>
    <xf numFmtId="0" fontId="15" fillId="0" borderId="15" xfId="0" quotePrefix="1" applyFont="1" applyBorder="1" applyAlignment="1">
      <alignment horizontal="justify" vertical="center"/>
    </xf>
    <xf numFmtId="0" fontId="15" fillId="0" borderId="0" xfId="0" quotePrefix="1" applyFont="1" applyBorder="1" applyAlignment="1">
      <alignment horizontal="justify" vertical="center"/>
    </xf>
    <xf numFmtId="0" fontId="15" fillId="0" borderId="10" xfId="0" quotePrefix="1" applyFont="1" applyBorder="1" applyAlignment="1">
      <alignment horizontal="justify" vertical="center"/>
    </xf>
    <xf numFmtId="0" fontId="15" fillId="0" borderId="14" xfId="0" quotePrefix="1" applyFont="1" applyBorder="1" applyAlignment="1">
      <alignment horizontal="justify" vertical="center"/>
    </xf>
    <xf numFmtId="0" fontId="15" fillId="0" borderId="6" xfId="0" quotePrefix="1" applyFont="1" applyBorder="1" applyAlignment="1">
      <alignment horizontal="justify" vertical="center"/>
    </xf>
    <xf numFmtId="0" fontId="15" fillId="0" borderId="11" xfId="0" quotePrefix="1" applyFont="1" applyBorder="1" applyAlignment="1">
      <alignment horizontal="justify" vertical="center"/>
    </xf>
    <xf numFmtId="0" fontId="15" fillId="0" borderId="14" xfId="0" applyFont="1" applyBorder="1" applyAlignment="1">
      <alignment horizontal="justify" vertical="center" wrapText="1"/>
    </xf>
    <xf numFmtId="0" fontId="15" fillId="0" borderId="15" xfId="0" applyFont="1" applyBorder="1" applyAlignment="1">
      <alignment horizontal="justify" vertical="center" wrapText="1"/>
    </xf>
    <xf numFmtId="0" fontId="15" fillId="0" borderId="15" xfId="0" applyFont="1" applyBorder="1" applyAlignment="1">
      <alignment horizontal="justify" vertical="center"/>
    </xf>
    <xf numFmtId="0" fontId="17" fillId="0" borderId="15" xfId="0" quotePrefix="1" applyFont="1" applyBorder="1" applyAlignment="1">
      <alignment horizontal="left" vertical="center"/>
    </xf>
    <xf numFmtId="0" fontId="17" fillId="0" borderId="0" xfId="0" quotePrefix="1" applyFont="1" applyBorder="1" applyAlignment="1">
      <alignment horizontal="left" vertical="center"/>
    </xf>
    <xf numFmtId="0" fontId="17" fillId="0" borderId="10" xfId="0" quotePrefix="1" applyFont="1" applyBorder="1" applyAlignment="1">
      <alignment horizontal="left" vertical="center"/>
    </xf>
    <xf numFmtId="0" fontId="15" fillId="0" borderId="5"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59" fillId="0" borderId="15" xfId="0" applyFont="1" applyFill="1" applyBorder="1" applyAlignment="1">
      <alignment vertical="center" wrapText="1"/>
    </xf>
    <xf numFmtId="0" fontId="59" fillId="0" borderId="0" xfId="0" applyFont="1" applyFill="1" applyBorder="1" applyAlignment="1">
      <alignment vertical="center" wrapText="1"/>
    </xf>
    <xf numFmtId="0" fontId="59" fillId="0" borderId="10" xfId="0" applyFont="1" applyFill="1" applyBorder="1" applyAlignment="1">
      <alignment vertical="center" wrapText="1"/>
    </xf>
    <xf numFmtId="0" fontId="60" fillId="0" borderId="15"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60" fillId="0" borderId="10" xfId="0" applyFont="1" applyFill="1" applyBorder="1" applyAlignment="1">
      <alignment horizontal="left" vertical="center" wrapText="1"/>
    </xf>
    <xf numFmtId="0" fontId="60" fillId="0" borderId="15" xfId="0" applyFont="1" applyFill="1" applyBorder="1" applyAlignment="1">
      <alignment vertical="center" wrapText="1"/>
    </xf>
    <xf numFmtId="0" fontId="60" fillId="0" borderId="0" xfId="0" applyFont="1" applyFill="1" applyBorder="1" applyAlignment="1">
      <alignment vertical="center" wrapText="1"/>
    </xf>
    <xf numFmtId="0" fontId="60" fillId="0" borderId="10" xfId="0" applyFont="1" applyFill="1" applyBorder="1" applyAlignment="1">
      <alignment vertical="center" wrapText="1"/>
    </xf>
    <xf numFmtId="0" fontId="17" fillId="2" borderId="8"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60" fillId="0" borderId="14" xfId="0" applyFont="1" applyFill="1" applyBorder="1" applyAlignment="1">
      <alignment vertical="center" wrapText="1"/>
    </xf>
    <xf numFmtId="0" fontId="60" fillId="0" borderId="6" xfId="0" applyFont="1" applyFill="1" applyBorder="1" applyAlignment="1">
      <alignment vertical="center" wrapText="1"/>
    </xf>
    <xf numFmtId="0" fontId="60" fillId="0" borderId="11" xfId="0" applyFont="1" applyFill="1" applyBorder="1" applyAlignment="1">
      <alignment vertical="center" wrapText="1"/>
    </xf>
    <xf numFmtId="0" fontId="59" fillId="0" borderId="15" xfId="0" applyFont="1" applyFill="1" applyBorder="1" applyAlignment="1">
      <alignment vertical="center"/>
    </xf>
    <xf numFmtId="0" fontId="59" fillId="0" borderId="0" xfId="0" applyFont="1" applyFill="1" applyBorder="1" applyAlignment="1">
      <alignment vertical="center"/>
    </xf>
    <xf numFmtId="0" fontId="59" fillId="0" borderId="10" xfId="0" applyFont="1" applyFill="1" applyBorder="1" applyAlignment="1">
      <alignment vertical="center"/>
    </xf>
    <xf numFmtId="0" fontId="60" fillId="0" borderId="15" xfId="0" applyFont="1" applyFill="1" applyBorder="1" applyAlignment="1">
      <alignment horizontal="left" vertical="center"/>
    </xf>
    <xf numFmtId="0" fontId="60" fillId="0" borderId="0" xfId="0" applyFont="1" applyFill="1" applyBorder="1" applyAlignment="1">
      <alignment horizontal="left" vertical="center"/>
    </xf>
    <xf numFmtId="0" fontId="60" fillId="0" borderId="10" xfId="0" applyFont="1" applyFill="1" applyBorder="1" applyAlignment="1">
      <alignment horizontal="left" vertical="center"/>
    </xf>
    <xf numFmtId="0" fontId="59" fillId="35" borderId="15" xfId="0" applyFont="1" applyFill="1" applyBorder="1" applyAlignment="1">
      <alignment vertical="center" wrapText="1"/>
    </xf>
    <xf numFmtId="0" fontId="59" fillId="35" borderId="0" xfId="0" applyFont="1" applyFill="1" applyBorder="1" applyAlignment="1">
      <alignment vertical="center" wrapText="1"/>
    </xf>
    <xf numFmtId="0" fontId="59" fillId="35" borderId="10" xfId="0" applyFont="1" applyFill="1" applyBorder="1" applyAlignment="1">
      <alignment vertical="center" wrapText="1"/>
    </xf>
    <xf numFmtId="0" fontId="60" fillId="35" borderId="15" xfId="0" applyFont="1" applyFill="1" applyBorder="1" applyAlignment="1">
      <alignment horizontal="left" vertical="center" wrapText="1"/>
    </xf>
    <xf numFmtId="0" fontId="60" fillId="35" borderId="0" xfId="0" applyFont="1" applyFill="1" applyBorder="1" applyAlignment="1">
      <alignment horizontal="left" vertical="center" wrapText="1"/>
    </xf>
    <xf numFmtId="0" fontId="60" fillId="35" borderId="10" xfId="0" applyFont="1" applyFill="1" applyBorder="1" applyAlignment="1">
      <alignment horizontal="left" vertical="center" wrapText="1"/>
    </xf>
    <xf numFmtId="0" fontId="60" fillId="35" borderId="14" xfId="0" applyFont="1" applyFill="1" applyBorder="1" applyAlignment="1">
      <alignment vertical="center" wrapText="1"/>
    </xf>
    <xf numFmtId="0" fontId="60" fillId="35" borderId="6" xfId="0" applyFont="1" applyFill="1" applyBorder="1" applyAlignment="1">
      <alignment vertical="center" wrapText="1"/>
    </xf>
    <xf numFmtId="0" fontId="60" fillId="35" borderId="11" xfId="0" applyFont="1" applyFill="1" applyBorder="1" applyAlignment="1">
      <alignment vertical="center" wrapText="1"/>
    </xf>
    <xf numFmtId="0" fontId="60" fillId="35" borderId="15" xfId="0" applyFont="1" applyFill="1" applyBorder="1" applyAlignment="1">
      <alignment horizontal="left" vertical="center"/>
    </xf>
    <xf numFmtId="0" fontId="60" fillId="35" borderId="0" xfId="0" applyFont="1" applyFill="1" applyBorder="1" applyAlignment="1">
      <alignment horizontal="left" vertical="center"/>
    </xf>
    <xf numFmtId="0" fontId="60" fillId="35" borderId="10" xfId="0" applyFont="1" applyFill="1" applyBorder="1" applyAlignment="1">
      <alignment horizontal="left" vertical="center"/>
    </xf>
    <xf numFmtId="0" fontId="59" fillId="35" borderId="15" xfId="0" applyFont="1" applyFill="1" applyBorder="1" applyAlignment="1">
      <alignment vertical="center"/>
    </xf>
    <xf numFmtId="0" fontId="59" fillId="35" borderId="0" xfId="0" applyFont="1" applyFill="1" applyBorder="1" applyAlignment="1">
      <alignment vertical="center"/>
    </xf>
    <xf numFmtId="0" fontId="59" fillId="35" borderId="10" xfId="0" applyFont="1" applyFill="1" applyBorder="1" applyAlignment="1">
      <alignment vertical="center"/>
    </xf>
    <xf numFmtId="0" fontId="60" fillId="35" borderId="15" xfId="0" applyFont="1" applyFill="1" applyBorder="1" applyAlignment="1">
      <alignment vertical="center" wrapText="1"/>
    </xf>
    <xf numFmtId="0" fontId="60" fillId="35" borderId="0" xfId="0" applyFont="1" applyFill="1" applyBorder="1" applyAlignment="1">
      <alignment vertical="center" wrapText="1"/>
    </xf>
    <xf numFmtId="0" fontId="60" fillId="35" borderId="10" xfId="0" applyFont="1" applyFill="1" applyBorder="1" applyAlignment="1">
      <alignment vertical="center" wrapText="1"/>
    </xf>
    <xf numFmtId="0" fontId="59" fillId="35" borderId="15" xfId="0" applyFont="1" applyFill="1" applyBorder="1" applyAlignment="1">
      <alignment horizontal="left" vertical="center" wrapText="1"/>
    </xf>
    <xf numFmtId="0" fontId="59" fillId="35" borderId="0" xfId="0" applyFont="1" applyFill="1" applyBorder="1" applyAlignment="1">
      <alignment horizontal="left" vertical="center" wrapText="1"/>
    </xf>
    <xf numFmtId="0" fontId="59" fillId="35" borderId="10" xfId="0" applyFont="1" applyFill="1" applyBorder="1" applyAlignment="1">
      <alignment horizontal="left" vertical="center" wrapText="1"/>
    </xf>
    <xf numFmtId="0" fontId="59" fillId="0" borderId="15" xfId="0" applyFont="1" applyFill="1" applyBorder="1" applyAlignment="1">
      <alignment vertical="top"/>
    </xf>
    <xf numFmtId="0" fontId="59" fillId="0" borderId="0" xfId="0" applyFont="1" applyFill="1" applyBorder="1" applyAlignment="1">
      <alignment vertical="top"/>
    </xf>
    <xf numFmtId="0" fontId="59" fillId="0" borderId="10" xfId="0" applyFont="1" applyFill="1" applyBorder="1" applyAlignment="1">
      <alignment vertical="top"/>
    </xf>
    <xf numFmtId="0" fontId="14" fillId="0" borderId="0" xfId="0" applyFont="1" applyBorder="1" applyAlignment="1">
      <alignment horizontal="center"/>
    </xf>
    <xf numFmtId="0" fontId="14" fillId="0" borderId="0" xfId="0" applyFont="1" applyAlignment="1">
      <alignment horizontal="center"/>
    </xf>
    <xf numFmtId="0" fontId="59" fillId="0" borderId="8" xfId="0" applyFont="1" applyBorder="1" applyAlignment="1">
      <alignment horizontal="left" vertical="top"/>
    </xf>
    <xf numFmtId="0" fontId="59" fillId="0" borderId="13" xfId="0" applyFont="1" applyBorder="1" applyAlignment="1">
      <alignment horizontal="left" vertical="top"/>
    </xf>
    <xf numFmtId="0" fontId="59" fillId="0" borderId="9" xfId="0" applyFont="1" applyBorder="1" applyAlignment="1">
      <alignment horizontal="left" vertical="top"/>
    </xf>
    <xf numFmtId="0" fontId="60" fillId="0" borderId="15" xfId="0" applyFont="1" applyBorder="1" applyAlignment="1">
      <alignment horizontal="left" vertical="center" wrapText="1"/>
    </xf>
    <xf numFmtId="0" fontId="60" fillId="0" borderId="0" xfId="0" applyFont="1" applyBorder="1" applyAlignment="1">
      <alignment horizontal="left" vertical="center" wrapText="1"/>
    </xf>
    <xf numFmtId="0" fontId="60" fillId="0" borderId="10" xfId="0" applyFont="1" applyBorder="1" applyAlignment="1">
      <alignment horizontal="left" vertical="center" wrapText="1"/>
    </xf>
    <xf numFmtId="0" fontId="60" fillId="0" borderId="14"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11" xfId="0" applyFont="1" applyFill="1" applyBorder="1" applyAlignment="1">
      <alignment horizontal="left" vertical="center" wrapText="1"/>
    </xf>
    <xf numFmtId="0" fontId="17" fillId="36" borderId="2" xfId="110" applyFont="1" applyFill="1" applyBorder="1" applyAlignment="1">
      <alignment horizontal="center" vertical="center" wrapText="1"/>
    </xf>
    <xf numFmtId="0" fontId="17" fillId="36" borderId="3" xfId="110" applyFont="1" applyFill="1" applyBorder="1" applyAlignment="1">
      <alignment horizontal="center" vertical="center" wrapText="1"/>
    </xf>
    <xf numFmtId="0" fontId="17" fillId="36" borderId="8" xfId="110" applyFont="1" applyFill="1" applyBorder="1" applyAlignment="1">
      <alignment horizontal="center" vertical="center" wrapText="1"/>
    </xf>
    <xf numFmtId="0" fontId="17" fillId="36" borderId="14" xfId="110" applyFont="1" applyFill="1" applyBorder="1" applyAlignment="1">
      <alignment horizontal="center" vertical="center" wrapText="1"/>
    </xf>
    <xf numFmtId="0" fontId="17" fillId="36" borderId="5" xfId="110" applyFont="1" applyFill="1" applyBorder="1" applyAlignment="1">
      <alignment horizontal="center" vertical="center" wrapText="1"/>
    </xf>
    <xf numFmtId="0" fontId="17" fillId="36" borderId="7" xfId="110" applyFont="1" applyFill="1" applyBorder="1" applyAlignment="1">
      <alignment horizontal="center" vertical="center" wrapText="1"/>
    </xf>
    <xf numFmtId="0" fontId="17" fillId="36" borderId="12" xfId="110" applyFont="1" applyFill="1" applyBorder="1" applyAlignment="1">
      <alignment horizontal="center" vertical="center" wrapText="1"/>
    </xf>
    <xf numFmtId="0" fontId="59" fillId="35" borderId="15" xfId="110" applyFont="1" applyFill="1" applyBorder="1" applyAlignment="1">
      <alignment vertical="center" wrapText="1"/>
    </xf>
    <xf numFmtId="0" fontId="59" fillId="35" borderId="0" xfId="110" applyFont="1" applyFill="1" applyBorder="1" applyAlignment="1">
      <alignment vertical="center" wrapText="1"/>
    </xf>
    <xf numFmtId="0" fontId="59" fillId="35" borderId="10" xfId="110" applyFont="1" applyFill="1" applyBorder="1" applyAlignment="1">
      <alignment vertical="center" wrapText="1"/>
    </xf>
    <xf numFmtId="0" fontId="60" fillId="0" borderId="14" xfId="110" applyFont="1" applyFill="1" applyBorder="1" applyAlignment="1">
      <alignment horizontal="left" vertical="center"/>
    </xf>
    <xf numFmtId="0" fontId="60" fillId="0" borderId="6" xfId="110" applyFont="1" applyFill="1" applyBorder="1" applyAlignment="1">
      <alignment horizontal="left" vertical="center"/>
    </xf>
    <xf numFmtId="0" fontId="60" fillId="0" borderId="11" xfId="110" applyFont="1" applyFill="1" applyBorder="1" applyAlignment="1">
      <alignment horizontal="left" vertical="center"/>
    </xf>
    <xf numFmtId="0" fontId="59" fillId="0" borderId="15" xfId="110" applyFont="1" applyFill="1" applyBorder="1" applyAlignment="1">
      <alignment vertical="center" wrapText="1"/>
    </xf>
    <xf numFmtId="0" fontId="59" fillId="0" borderId="0" xfId="110" applyFont="1" applyFill="1" applyBorder="1" applyAlignment="1">
      <alignment vertical="center" wrapText="1"/>
    </xf>
    <xf numFmtId="0" fontId="59" fillId="0" borderId="10" xfId="110" applyFont="1" applyFill="1" applyBorder="1" applyAlignment="1">
      <alignment vertical="center" wrapText="1"/>
    </xf>
    <xf numFmtId="0" fontId="60" fillId="0" borderId="15" xfId="110" applyFont="1" applyFill="1" applyBorder="1" applyAlignment="1">
      <alignment horizontal="left" vertical="center"/>
    </xf>
    <xf numFmtId="0" fontId="60" fillId="0" borderId="0" xfId="110" applyFont="1" applyFill="1" applyBorder="1" applyAlignment="1">
      <alignment horizontal="left" vertical="center"/>
    </xf>
    <xf numFmtId="0" fontId="60" fillId="0" borderId="10" xfId="110" applyFont="1" applyFill="1" applyBorder="1" applyAlignment="1">
      <alignment horizontal="left" vertical="center"/>
    </xf>
    <xf numFmtId="0" fontId="59" fillId="0" borderId="15" xfId="110" applyFont="1" applyFill="1" applyBorder="1" applyAlignment="1">
      <alignment horizontal="left" vertical="center"/>
    </xf>
    <xf numFmtId="0" fontId="59" fillId="0" borderId="0" xfId="110" applyFont="1" applyFill="1" applyBorder="1" applyAlignment="1">
      <alignment horizontal="left" vertical="center"/>
    </xf>
    <xf numFmtId="0" fontId="59" fillId="0" borderId="10" xfId="110" applyFont="1" applyFill="1" applyBorder="1" applyAlignment="1">
      <alignment horizontal="left" vertical="center"/>
    </xf>
    <xf numFmtId="0" fontId="17" fillId="36" borderId="2" xfId="112" applyFont="1" applyFill="1" applyBorder="1" applyAlignment="1">
      <alignment horizontal="center" vertical="center" wrapText="1"/>
    </xf>
    <xf numFmtId="0" fontId="17" fillId="36" borderId="3" xfId="112" applyFont="1" applyFill="1" applyBorder="1" applyAlignment="1">
      <alignment horizontal="center" vertical="center" wrapText="1"/>
    </xf>
    <xf numFmtId="0" fontId="17" fillId="36" borderId="8" xfId="112" applyFont="1" applyFill="1" applyBorder="1" applyAlignment="1">
      <alignment horizontal="center" vertical="center" wrapText="1"/>
    </xf>
    <xf numFmtId="0" fontId="17" fillId="36" borderId="14" xfId="112" applyFont="1" applyFill="1" applyBorder="1" applyAlignment="1">
      <alignment horizontal="center" vertical="center" wrapText="1"/>
    </xf>
    <xf numFmtId="0" fontId="17" fillId="36" borderId="5" xfId="112" applyFont="1" applyFill="1" applyBorder="1" applyAlignment="1">
      <alignment horizontal="center" vertical="center" wrapText="1"/>
    </xf>
    <xf numFmtId="0" fontId="17" fillId="36" borderId="7" xfId="112" applyFont="1" applyFill="1" applyBorder="1" applyAlignment="1">
      <alignment horizontal="center" vertical="center" wrapText="1"/>
    </xf>
    <xf numFmtId="0" fontId="17" fillId="36" borderId="12" xfId="112" applyFont="1" applyFill="1" applyBorder="1" applyAlignment="1">
      <alignment horizontal="center" vertical="center" wrapText="1"/>
    </xf>
    <xf numFmtId="0" fontId="60" fillId="0" borderId="15" xfId="110" applyFont="1" applyFill="1" applyBorder="1" applyAlignment="1">
      <alignment horizontal="left" vertical="center" wrapText="1"/>
    </xf>
    <xf numFmtId="0" fontId="60" fillId="0" borderId="0" xfId="110" applyFont="1" applyFill="1" applyBorder="1" applyAlignment="1">
      <alignment horizontal="left" vertical="center" wrapText="1"/>
    </xf>
    <xf numFmtId="0" fontId="60" fillId="0" borderId="10" xfId="110" applyFont="1" applyFill="1" applyBorder="1" applyAlignment="1">
      <alignment horizontal="left" vertical="center" wrapText="1"/>
    </xf>
    <xf numFmtId="0" fontId="60" fillId="0" borderId="14" xfId="110" applyFont="1" applyFill="1" applyBorder="1" applyAlignment="1">
      <alignment horizontal="left" vertical="center" wrapText="1"/>
    </xf>
    <xf numFmtId="0" fontId="60" fillId="0" borderId="6" xfId="110" applyFont="1" applyFill="1" applyBorder="1" applyAlignment="1">
      <alignment horizontal="left" vertical="center" wrapText="1"/>
    </xf>
    <xf numFmtId="0" fontId="60" fillId="0" borderId="11" xfId="110" applyFont="1" applyFill="1" applyBorder="1" applyAlignment="1">
      <alignment horizontal="left" vertical="center" wrapText="1"/>
    </xf>
    <xf numFmtId="0" fontId="60" fillId="0" borderId="15" xfId="110" applyFont="1" applyFill="1" applyBorder="1" applyAlignment="1">
      <alignment horizontal="left" vertical="top" wrapText="1"/>
    </xf>
    <xf numFmtId="0" fontId="60" fillId="0" borderId="0" xfId="110" applyFont="1" applyFill="1" applyBorder="1" applyAlignment="1">
      <alignment horizontal="left" vertical="top" wrapText="1"/>
    </xf>
    <xf numFmtId="0" fontId="60" fillId="0" borderId="10" xfId="110" applyFont="1" applyFill="1" applyBorder="1" applyAlignment="1">
      <alignment horizontal="left" vertical="top" wrapText="1"/>
    </xf>
    <xf numFmtId="0" fontId="59" fillId="0" borderId="15" xfId="110" applyFont="1" applyFill="1" applyBorder="1" applyAlignment="1">
      <alignment horizontal="left" vertical="top"/>
    </xf>
    <xf numFmtId="0" fontId="59" fillId="0" borderId="0" xfId="110" applyFont="1" applyFill="1" applyBorder="1" applyAlignment="1">
      <alignment horizontal="left" vertical="top"/>
    </xf>
    <xf numFmtId="0" fontId="59" fillId="0" borderId="10" xfId="110" applyFont="1" applyFill="1" applyBorder="1" applyAlignment="1">
      <alignment horizontal="left" vertical="top"/>
    </xf>
    <xf numFmtId="0" fontId="60" fillId="0" borderId="15" xfId="110" applyFont="1" applyFill="1" applyBorder="1" applyAlignment="1">
      <alignment horizontal="left" vertical="top"/>
    </xf>
    <xf numFmtId="0" fontId="60" fillId="0" borderId="0" xfId="110" applyFont="1" applyFill="1" applyBorder="1" applyAlignment="1">
      <alignment horizontal="left" vertical="top"/>
    </xf>
    <xf numFmtId="0" fontId="60" fillId="0" borderId="10" xfId="110" applyFont="1" applyFill="1" applyBorder="1" applyAlignment="1">
      <alignment horizontal="left" vertical="top"/>
    </xf>
    <xf numFmtId="0" fontId="60" fillId="0" borderId="14" xfId="110" applyFont="1" applyFill="1" applyBorder="1" applyAlignment="1">
      <alignment horizontal="left" vertical="top"/>
    </xf>
    <xf numFmtId="0" fontId="60" fillId="0" borderId="6" xfId="110" applyFont="1" applyFill="1" applyBorder="1" applyAlignment="1">
      <alignment horizontal="left" vertical="top"/>
    </xf>
    <xf numFmtId="0" fontId="60" fillId="0" borderId="11" xfId="110" applyFont="1" applyFill="1" applyBorder="1" applyAlignment="1">
      <alignment horizontal="left" vertical="top"/>
    </xf>
    <xf numFmtId="0" fontId="59" fillId="0" borderId="15" xfId="112" applyFont="1" applyFill="1" applyBorder="1" applyAlignment="1">
      <alignment vertical="center"/>
    </xf>
    <xf numFmtId="0" fontId="59" fillId="0" borderId="0" xfId="112" applyFont="1" applyFill="1" applyBorder="1" applyAlignment="1">
      <alignment vertical="center"/>
    </xf>
    <xf numFmtId="0" fontId="59" fillId="0" borderId="10" xfId="112" applyFont="1" applyFill="1" applyBorder="1" applyAlignment="1">
      <alignment vertical="center"/>
    </xf>
    <xf numFmtId="0" fontId="60" fillId="0" borderId="15" xfId="112" applyFont="1" applyFill="1" applyBorder="1" applyAlignment="1">
      <alignment horizontal="left" vertical="center" wrapText="1"/>
    </xf>
    <xf numFmtId="0" fontId="60" fillId="0" borderId="0" xfId="112" applyFont="1" applyFill="1" applyBorder="1" applyAlignment="1">
      <alignment horizontal="left" vertical="center" wrapText="1"/>
    </xf>
    <xf numFmtId="0" fontId="60" fillId="0" borderId="10" xfId="112" applyFont="1" applyFill="1" applyBorder="1" applyAlignment="1">
      <alignment horizontal="left" vertical="center" wrapText="1"/>
    </xf>
    <xf numFmtId="0" fontId="60" fillId="0" borderId="15" xfId="112" applyFont="1" applyFill="1" applyBorder="1" applyAlignment="1">
      <alignment horizontal="left" vertical="center"/>
    </xf>
    <xf numFmtId="0" fontId="60" fillId="0" borderId="0" xfId="112" applyFont="1" applyFill="1" applyBorder="1" applyAlignment="1">
      <alignment horizontal="left" vertical="center"/>
    </xf>
    <xf numFmtId="0" fontId="60" fillId="0" borderId="10" xfId="112" applyFont="1" applyFill="1" applyBorder="1" applyAlignment="1">
      <alignment horizontal="left" vertical="center"/>
    </xf>
    <xf numFmtId="0" fontId="60" fillId="0" borderId="14" xfId="112" applyFont="1" applyFill="1" applyBorder="1" applyAlignment="1">
      <alignment horizontal="left" vertical="center" wrapText="1"/>
    </xf>
    <xf numFmtId="0" fontId="60" fillId="0" borderId="6" xfId="112" applyFont="1" applyFill="1" applyBorder="1" applyAlignment="1">
      <alignment horizontal="left" vertical="center" wrapText="1"/>
    </xf>
    <xf numFmtId="0" fontId="60" fillId="0" borderId="11" xfId="112" applyFont="1" applyFill="1" applyBorder="1" applyAlignment="1">
      <alignment horizontal="left" vertical="center" wrapText="1"/>
    </xf>
    <xf numFmtId="0" fontId="60" fillId="0" borderId="15" xfId="110" applyFont="1" applyFill="1" applyBorder="1" applyAlignment="1">
      <alignment vertical="top" wrapText="1"/>
    </xf>
    <xf numFmtId="0" fontId="60" fillId="0" borderId="0" xfId="110" applyFont="1" applyFill="1" applyBorder="1" applyAlignment="1">
      <alignment vertical="top" wrapText="1"/>
    </xf>
    <xf numFmtId="0" fontId="60" fillId="0" borderId="10" xfId="110" applyFont="1" applyFill="1" applyBorder="1" applyAlignment="1">
      <alignment vertical="top" wrapText="1"/>
    </xf>
    <xf numFmtId="0" fontId="17" fillId="2" borderId="3" xfId="110" applyFont="1" applyFill="1" applyBorder="1" applyAlignment="1">
      <alignment horizontal="center" vertical="center" wrapText="1"/>
    </xf>
    <xf numFmtId="0" fontId="17" fillId="2" borderId="8" xfId="110" applyFont="1" applyFill="1" applyBorder="1" applyAlignment="1">
      <alignment horizontal="center" vertical="center" wrapText="1"/>
    </xf>
    <xf numFmtId="0" fontId="17" fillId="2" borderId="14" xfId="110" applyFont="1" applyFill="1" applyBorder="1" applyAlignment="1">
      <alignment horizontal="center" vertical="center" wrapText="1"/>
    </xf>
    <xf numFmtId="0" fontId="17" fillId="2" borderId="5" xfId="110" applyFont="1" applyFill="1" applyBorder="1" applyAlignment="1">
      <alignment horizontal="center" vertical="center" wrapText="1"/>
    </xf>
    <xf numFmtId="0" fontId="17" fillId="2" borderId="7" xfId="110" applyFont="1" applyFill="1" applyBorder="1" applyAlignment="1">
      <alignment horizontal="center" vertical="center" wrapText="1"/>
    </xf>
    <xf numFmtId="0" fontId="17" fillId="2" borderId="12" xfId="110" applyFont="1" applyFill="1" applyBorder="1" applyAlignment="1">
      <alignment horizontal="center" vertical="center" wrapText="1"/>
    </xf>
    <xf numFmtId="0" fontId="59" fillId="0" borderId="8" xfId="110" applyFont="1" applyFill="1" applyBorder="1" applyAlignment="1">
      <alignment vertical="center" wrapText="1"/>
    </xf>
    <xf numFmtId="0" fontId="59" fillId="0" borderId="13" xfId="110" applyFont="1" applyFill="1" applyBorder="1" applyAlignment="1">
      <alignment vertical="center" wrapText="1"/>
    </xf>
    <xf numFmtId="0" fontId="59" fillId="0" borderId="9" xfId="110" applyFont="1" applyFill="1" applyBorder="1" applyAlignment="1">
      <alignment vertical="center" wrapText="1"/>
    </xf>
    <xf numFmtId="0" fontId="60" fillId="0" borderId="15" xfId="110" applyFont="1" applyFill="1" applyBorder="1" applyAlignment="1">
      <alignment vertical="center" wrapText="1"/>
    </xf>
    <xf numFmtId="0" fontId="60" fillId="0" borderId="0" xfId="110" applyFont="1" applyFill="1" applyBorder="1" applyAlignment="1">
      <alignment vertical="center" wrapText="1"/>
    </xf>
    <xf numFmtId="0" fontId="60" fillId="0" borderId="10" xfId="110" applyFont="1" applyFill="1" applyBorder="1" applyAlignment="1">
      <alignment vertical="center" wrapText="1"/>
    </xf>
    <xf numFmtId="0" fontId="59" fillId="0" borderId="15" xfId="110" applyFont="1" applyFill="1" applyBorder="1" applyAlignment="1">
      <alignment vertical="top" wrapText="1"/>
    </xf>
    <xf numFmtId="0" fontId="59" fillId="0" borderId="0" xfId="110" applyFont="1" applyFill="1" applyBorder="1" applyAlignment="1">
      <alignment vertical="top" wrapText="1"/>
    </xf>
    <xf numFmtId="0" fontId="59" fillId="0" borderId="10" xfId="110" applyFont="1" applyFill="1" applyBorder="1" applyAlignment="1">
      <alignment vertical="top" wrapText="1"/>
    </xf>
    <xf numFmtId="0" fontId="15" fillId="0" borderId="0" xfId="110" applyFont="1" applyFill="1" applyBorder="1" applyAlignment="1">
      <alignment horizontal="left" vertical="top" wrapText="1"/>
    </xf>
    <xf numFmtId="0" fontId="15" fillId="0" borderId="10" xfId="110" applyFont="1" applyFill="1" applyBorder="1" applyAlignment="1">
      <alignment horizontal="left" vertical="top" wrapText="1"/>
    </xf>
    <xf numFmtId="0" fontId="59" fillId="0" borderId="8" xfId="110" applyFont="1" applyFill="1" applyBorder="1" applyAlignment="1">
      <alignment horizontal="left" vertical="center"/>
    </xf>
    <xf numFmtId="0" fontId="59" fillId="0" borderId="13" xfId="110" applyFont="1" applyFill="1" applyBorder="1" applyAlignment="1">
      <alignment horizontal="left" vertical="center"/>
    </xf>
    <xf numFmtId="0" fontId="59" fillId="0" borderId="9" xfId="110" applyFont="1" applyFill="1" applyBorder="1" applyAlignment="1">
      <alignment horizontal="left" vertical="center"/>
    </xf>
    <xf numFmtId="0" fontId="59" fillId="0" borderId="15" xfId="110" applyFont="1" applyFill="1" applyBorder="1" applyAlignment="1">
      <alignment horizontal="left" vertical="center" wrapText="1"/>
    </xf>
    <xf numFmtId="0" fontId="59" fillId="0" borderId="0" xfId="110" applyFont="1" applyFill="1" applyBorder="1" applyAlignment="1">
      <alignment horizontal="left" vertical="center" wrapText="1"/>
    </xf>
    <xf numFmtId="0" fontId="59" fillId="0" borderId="10" xfId="110" applyFont="1" applyFill="1" applyBorder="1" applyAlignment="1">
      <alignment horizontal="left" vertical="center" wrapText="1"/>
    </xf>
    <xf numFmtId="0" fontId="16" fillId="0" borderId="14" xfId="0" applyFont="1" applyBorder="1" applyAlignment="1">
      <alignment horizontal="center" vertical="top"/>
    </xf>
    <xf numFmtId="0" fontId="16" fillId="0" borderId="6" xfId="0" applyFont="1" applyBorder="1" applyAlignment="1">
      <alignment horizontal="center" vertical="top"/>
    </xf>
    <xf numFmtId="0" fontId="16" fillId="0" borderId="11" xfId="0" applyFont="1" applyBorder="1" applyAlignment="1">
      <alignment horizontal="center" vertical="top"/>
    </xf>
    <xf numFmtId="0" fontId="15" fillId="0" borderId="5" xfId="110" applyFont="1" applyFill="1" applyBorder="1" applyAlignment="1">
      <alignment horizontal="left" vertical="center" wrapText="1"/>
    </xf>
    <xf numFmtId="0" fontId="15" fillId="0" borderId="7" xfId="110" applyFont="1" applyFill="1" applyBorder="1" applyAlignment="1">
      <alignment horizontal="left" vertical="center" wrapText="1"/>
    </xf>
    <xf numFmtId="0" fontId="15" fillId="0" borderId="12" xfId="110" applyFont="1" applyFill="1" applyBorder="1" applyAlignment="1">
      <alignment horizontal="left" vertical="center" wrapText="1"/>
    </xf>
    <xf numFmtId="0" fontId="27" fillId="2" borderId="5" xfId="110" applyFont="1" applyFill="1" applyBorder="1" applyAlignment="1">
      <alignment horizontal="center" vertical="center" wrapText="1"/>
    </xf>
    <xf numFmtId="0" fontId="27" fillId="2" borderId="7" xfId="110" applyFont="1" applyFill="1" applyBorder="1" applyAlignment="1">
      <alignment horizontal="center" vertical="center" wrapText="1"/>
    </xf>
    <xf numFmtId="0" fontId="27" fillId="2" borderId="12" xfId="110" applyFont="1" applyFill="1" applyBorder="1" applyAlignment="1">
      <alignment horizontal="center" vertical="center" wrapText="1"/>
    </xf>
    <xf numFmtId="0" fontId="17" fillId="2" borderId="5" xfId="112" applyFont="1" applyFill="1" applyBorder="1" applyAlignment="1">
      <alignment horizontal="left" vertical="center" wrapText="1"/>
    </xf>
    <xf numFmtId="0" fontId="17" fillId="2" borderId="7" xfId="112" applyFont="1" applyFill="1" applyBorder="1" applyAlignment="1">
      <alignment horizontal="left" vertical="center" wrapText="1"/>
    </xf>
    <xf numFmtId="0" fontId="17" fillId="2" borderId="12" xfId="112" applyFont="1" applyFill="1" applyBorder="1" applyAlignment="1">
      <alignment horizontal="left" vertical="center" wrapText="1"/>
    </xf>
    <xf numFmtId="0" fontId="14" fillId="2" borderId="5" xfId="110" applyFont="1" applyFill="1" applyBorder="1" applyAlignment="1">
      <alignment horizontal="center" vertical="center" wrapText="1"/>
    </xf>
    <xf numFmtId="0" fontId="7" fillId="2" borderId="7" xfId="110" applyFill="1" applyBorder="1"/>
    <xf numFmtId="0" fontId="7" fillId="2" borderId="12" xfId="110" applyFill="1" applyBorder="1"/>
    <xf numFmtId="0" fontId="17" fillId="0" borderId="5" xfId="110" applyFont="1" applyBorder="1" applyAlignment="1">
      <alignment horizontal="center" vertical="center"/>
    </xf>
    <xf numFmtId="0" fontId="17" fillId="0" borderId="12" xfId="110" applyFont="1" applyBorder="1" applyAlignment="1">
      <alignment horizontal="center" vertical="center"/>
    </xf>
    <xf numFmtId="0" fontId="17" fillId="0" borderId="5" xfId="110" applyFont="1" applyBorder="1" applyAlignment="1">
      <alignment horizontal="center" vertical="center" wrapText="1"/>
    </xf>
    <xf numFmtId="0" fontId="15" fillId="0" borderId="4" xfId="110" applyFont="1" applyFill="1" applyBorder="1" applyAlignment="1">
      <alignment horizontal="left" vertical="center" wrapText="1"/>
    </xf>
    <xf numFmtId="0" fontId="17" fillId="0" borderId="2" xfId="110" quotePrefix="1" applyFont="1" applyBorder="1" applyAlignment="1">
      <alignment horizontal="center" vertical="top"/>
    </xf>
    <xf numFmtId="0" fontId="17" fillId="0" borderId="1" xfId="110" quotePrefix="1" applyFont="1" applyBorder="1" applyAlignment="1">
      <alignment horizontal="center" vertical="top"/>
    </xf>
    <xf numFmtId="0" fontId="17" fillId="0" borderId="3" xfId="110" quotePrefix="1" applyFont="1" applyBorder="1" applyAlignment="1">
      <alignment horizontal="center" vertical="top"/>
    </xf>
    <xf numFmtId="0" fontId="17" fillId="2" borderId="1" xfId="110" applyFont="1" applyFill="1" applyBorder="1" applyAlignment="1">
      <alignment horizontal="center" vertical="center" wrapText="1"/>
    </xf>
    <xf numFmtId="0" fontId="17" fillId="0" borderId="2" xfId="110" applyFont="1" applyBorder="1" applyAlignment="1">
      <alignment horizontal="center"/>
    </xf>
    <xf numFmtId="0" fontId="17" fillId="0" borderId="1" xfId="110" applyFont="1" applyBorder="1" applyAlignment="1">
      <alignment horizontal="center"/>
    </xf>
    <xf numFmtId="0" fontId="17" fillId="0" borderId="3" xfId="110" applyFont="1" applyBorder="1" applyAlignment="1">
      <alignment horizontal="center"/>
    </xf>
    <xf numFmtId="0" fontId="19" fillId="0" borderId="2" xfId="110" applyFont="1" applyBorder="1" applyAlignment="1">
      <alignment horizontal="center"/>
    </xf>
    <xf numFmtId="0" fontId="19" fillId="0" borderId="1" xfId="110" applyFont="1" applyBorder="1" applyAlignment="1">
      <alignment horizontal="center"/>
    </xf>
    <xf numFmtId="0" fontId="19" fillId="0" borderId="3" xfId="110" applyFont="1" applyBorder="1" applyAlignment="1">
      <alignment horizontal="center"/>
    </xf>
    <xf numFmtId="0" fontId="13" fillId="2" borderId="5" xfId="112" applyFont="1" applyFill="1" applyBorder="1" applyAlignment="1">
      <alignment horizontal="center" vertical="center" wrapText="1"/>
    </xf>
    <xf numFmtId="0" fontId="13" fillId="2" borderId="7" xfId="112" applyFont="1" applyFill="1" applyBorder="1" applyAlignment="1">
      <alignment horizontal="center" vertical="center" wrapText="1"/>
    </xf>
    <xf numFmtId="0" fontId="13" fillId="2" borderId="12" xfId="112" applyFont="1" applyFill="1" applyBorder="1" applyAlignment="1">
      <alignment horizontal="center" vertical="center" wrapText="1"/>
    </xf>
    <xf numFmtId="0" fontId="17" fillId="2" borderId="5" xfId="112" applyFont="1" applyFill="1" applyBorder="1" applyAlignment="1">
      <alignment horizontal="center" vertical="center" wrapText="1"/>
    </xf>
    <xf numFmtId="0" fontId="17" fillId="2" borderId="7" xfId="112" applyFont="1" applyFill="1" applyBorder="1" applyAlignment="1">
      <alignment horizontal="center" vertical="center" wrapText="1"/>
    </xf>
    <xf numFmtId="0" fontId="17" fillId="2" borderId="12" xfId="112" applyFont="1" applyFill="1" applyBorder="1" applyAlignment="1">
      <alignment horizontal="center" vertical="center" wrapText="1"/>
    </xf>
    <xf numFmtId="0" fontId="19" fillId="0" borderId="7" xfId="112" applyFont="1" applyBorder="1" applyAlignment="1">
      <alignment horizontal="center"/>
    </xf>
    <xf numFmtId="0" fontId="17" fillId="0" borderId="5" xfId="112" applyFont="1" applyBorder="1" applyAlignment="1">
      <alignment horizontal="justify" vertical="center" wrapText="1"/>
    </xf>
    <xf numFmtId="0" fontId="17" fillId="0" borderId="12" xfId="112" applyFont="1" applyBorder="1" applyAlignment="1">
      <alignment horizontal="justify" vertical="center" wrapText="1"/>
    </xf>
    <xf numFmtId="0" fontId="19" fillId="0" borderId="12" xfId="112" applyFont="1" applyBorder="1"/>
    <xf numFmtId="0" fontId="14" fillId="2" borderId="2" xfId="12" applyFont="1" applyFill="1" applyBorder="1" applyAlignment="1">
      <alignment horizontal="center" vertical="center" wrapText="1"/>
    </xf>
    <xf numFmtId="0" fontId="14" fillId="2" borderId="3" xfId="12" applyFont="1" applyFill="1" applyBorder="1" applyAlignment="1">
      <alignment horizontal="center" vertical="center" wrapText="1"/>
    </xf>
    <xf numFmtId="0" fontId="19" fillId="2" borderId="7" xfId="110" applyFont="1" applyFill="1" applyBorder="1"/>
    <xf numFmtId="0" fontId="17" fillId="2" borderId="2" xfId="12" applyFont="1" applyFill="1" applyBorder="1" applyAlignment="1">
      <alignment horizontal="center" vertical="center" wrapText="1"/>
    </xf>
    <xf numFmtId="0" fontId="17" fillId="2" borderId="3" xfId="12" applyFont="1" applyFill="1" applyBorder="1" applyAlignment="1">
      <alignment horizontal="center" vertical="center" wrapText="1"/>
    </xf>
    <xf numFmtId="0" fontId="15" fillId="2" borderId="0" xfId="108" applyFont="1" applyFill="1" applyBorder="1" applyAlignment="1">
      <alignment horizontal="center" vertical="center"/>
    </xf>
    <xf numFmtId="0" fontId="15" fillId="2" borderId="25" xfId="107" applyFont="1" applyFill="1" applyBorder="1" applyAlignment="1">
      <alignment horizontal="center" vertical="center"/>
    </xf>
    <xf numFmtId="0" fontId="15" fillId="2" borderId="26" xfId="107" applyFont="1" applyFill="1" applyBorder="1" applyAlignment="1">
      <alignment horizontal="center" vertical="center"/>
    </xf>
    <xf numFmtId="0" fontId="15" fillId="2" borderId="27" xfId="107" applyFont="1" applyFill="1" applyBorder="1" applyAlignment="1">
      <alignment horizontal="center" vertical="center"/>
    </xf>
    <xf numFmtId="0" fontId="15" fillId="2" borderId="28" xfId="107" applyFont="1" applyFill="1" applyBorder="1" applyAlignment="1">
      <alignment horizontal="center" vertical="center"/>
    </xf>
    <xf numFmtId="0" fontId="15" fillId="2" borderId="0" xfId="107" applyFont="1" applyFill="1" applyBorder="1" applyAlignment="1">
      <alignment horizontal="center" vertical="center"/>
    </xf>
    <xf numFmtId="0" fontId="15" fillId="2" borderId="29" xfId="107" applyFont="1" applyFill="1" applyBorder="1" applyAlignment="1">
      <alignment horizontal="center" vertical="center"/>
    </xf>
    <xf numFmtId="0" fontId="15" fillId="2" borderId="29" xfId="108" applyFont="1" applyFill="1" applyBorder="1" applyAlignment="1">
      <alignment horizontal="center" vertical="center"/>
    </xf>
    <xf numFmtId="0" fontId="15" fillId="2" borderId="0" xfId="108" applyFont="1" applyFill="1" applyBorder="1" applyAlignment="1">
      <alignment horizontal="center" vertical="center" wrapText="1"/>
    </xf>
    <xf numFmtId="43" fontId="60" fillId="0" borderId="1" xfId="1" applyFont="1" applyFill="1" applyBorder="1" applyAlignment="1">
      <alignment horizontal="center" vertical="center"/>
    </xf>
    <xf numFmtId="0" fontId="60" fillId="0" borderId="14" xfId="0" applyFont="1" applyFill="1" applyBorder="1" applyAlignment="1">
      <alignment horizontal="center" vertical="center"/>
    </xf>
    <xf numFmtId="0" fontId="17" fillId="2" borderId="1" xfId="0" applyFont="1" applyFill="1" applyBorder="1" applyAlignment="1">
      <alignment horizontal="center" vertical="center" wrapText="1"/>
    </xf>
    <xf numFmtId="49" fontId="15" fillId="36" borderId="2" xfId="110" applyNumberFormat="1" applyFont="1" applyFill="1" applyBorder="1" applyAlignment="1">
      <alignment horizontal="center" vertical="center" wrapText="1"/>
    </xf>
    <xf numFmtId="49" fontId="15" fillId="36" borderId="2" xfId="110" applyNumberFormat="1" applyFont="1" applyFill="1" applyBorder="1" applyAlignment="1">
      <alignment horizontal="left" vertical="center" wrapText="1"/>
    </xf>
    <xf numFmtId="49" fontId="15" fillId="36" borderId="2" xfId="110" applyNumberFormat="1" applyFont="1" applyFill="1" applyBorder="1" applyAlignment="1">
      <alignment horizontal="center" vertical="top" wrapText="1"/>
    </xf>
    <xf numFmtId="43" fontId="15" fillId="36" borderId="2" xfId="1" applyFont="1" applyFill="1" applyBorder="1" applyAlignment="1">
      <alignment horizontal="center" vertical="top" wrapText="1"/>
    </xf>
    <xf numFmtId="0" fontId="58" fillId="2" borderId="4" xfId="124" applyFont="1" applyFill="1" applyBorder="1" applyAlignment="1">
      <alignment horizontal="center" vertical="center"/>
    </xf>
    <xf numFmtId="0" fontId="55" fillId="35" borderId="0" xfId="124" applyFont="1" applyFill="1" applyBorder="1"/>
    <xf numFmtId="0" fontId="55" fillId="35" borderId="0" xfId="124" applyFont="1" applyFill="1" applyBorder="1" applyAlignment="1">
      <alignment vertical="center"/>
    </xf>
    <xf numFmtId="0" fontId="54" fillId="0" borderId="7" xfId="124" applyFont="1" applyFill="1" applyBorder="1" applyAlignment="1">
      <alignment horizontal="justify" vertical="center"/>
    </xf>
    <xf numFmtId="0" fontId="56" fillId="2" borderId="4" xfId="124" applyFont="1" applyFill="1" applyBorder="1" applyAlignment="1">
      <alignment horizontal="center" vertical="center" wrapText="1"/>
    </xf>
    <xf numFmtId="0" fontId="56" fillId="2" borderId="2" xfId="124" applyFont="1" applyFill="1" applyBorder="1" applyAlignment="1">
      <alignment horizontal="center" vertical="center" wrapText="1"/>
    </xf>
    <xf numFmtId="0" fontId="56" fillId="2" borderId="5" xfId="124" applyFont="1" applyFill="1" applyBorder="1" applyAlignment="1">
      <alignment horizontal="center" vertical="center" wrapText="1"/>
    </xf>
    <xf numFmtId="0" fontId="56" fillId="2" borderId="7" xfId="124" applyFont="1" applyFill="1" applyBorder="1" applyAlignment="1">
      <alignment horizontal="center" vertical="center" wrapText="1"/>
    </xf>
    <xf numFmtId="0" fontId="56" fillId="2" borderId="3" xfId="124" applyFont="1" applyFill="1" applyBorder="1" applyAlignment="1">
      <alignment horizontal="center" vertical="center" wrapText="1"/>
    </xf>
    <xf numFmtId="0" fontId="57" fillId="0" borderId="4" xfId="124" applyFont="1" applyFill="1" applyBorder="1" applyAlignment="1">
      <alignment horizontal="justify" vertical="center" wrapText="1"/>
    </xf>
    <xf numFmtId="43" fontId="57" fillId="0" borderId="12" xfId="125" applyFont="1" applyFill="1" applyBorder="1" applyAlignment="1">
      <alignment horizontal="justify" vertical="center" wrapText="1"/>
    </xf>
    <xf numFmtId="49" fontId="57" fillId="0" borderId="4" xfId="125" applyNumberFormat="1" applyFont="1" applyFill="1" applyBorder="1" applyAlignment="1">
      <alignment horizontal="justify" vertical="center" wrapText="1"/>
    </xf>
    <xf numFmtId="43" fontId="57" fillId="0" borderId="4" xfId="125" applyFont="1" applyFill="1" applyBorder="1" applyAlignment="1">
      <alignment horizontal="justify" vertical="center" wrapText="1"/>
    </xf>
    <xf numFmtId="43" fontId="57" fillId="0" borderId="4" xfId="125" applyFont="1" applyFill="1" applyBorder="1" applyAlignment="1">
      <alignment horizontal="justify" vertical="center" wrapText="1" readingOrder="1"/>
    </xf>
    <xf numFmtId="43" fontId="51" fillId="35" borderId="0" xfId="124" applyNumberFormat="1" applyFont="1" applyFill="1" applyBorder="1"/>
    <xf numFmtId="43" fontId="51" fillId="35" borderId="0" xfId="1" applyFont="1" applyFill="1" applyBorder="1"/>
    <xf numFmtId="43" fontId="17" fillId="0" borderId="1" xfId="1" quotePrefix="1" applyFont="1" applyBorder="1" applyAlignment="1">
      <alignment horizontal="center" vertical="center"/>
    </xf>
    <xf numFmtId="43" fontId="17" fillId="0" borderId="5" xfId="1" quotePrefix="1" applyFont="1" applyBorder="1" applyAlignment="1">
      <alignment horizontal="center" vertical="center"/>
    </xf>
    <xf numFmtId="43" fontId="17" fillId="0" borderId="12" xfId="1" quotePrefix="1" applyFont="1" applyBorder="1" applyAlignment="1">
      <alignment horizontal="center" vertical="center"/>
    </xf>
    <xf numFmtId="43" fontId="17" fillId="0" borderId="14" xfId="1" quotePrefix="1" applyFont="1" applyBorder="1" applyAlignment="1">
      <alignment horizontal="center" vertical="center"/>
    </xf>
    <xf numFmtId="43" fontId="17" fillId="0" borderId="11" xfId="1" quotePrefix="1" applyFont="1" applyBorder="1" applyAlignment="1">
      <alignment horizontal="center" vertical="center"/>
    </xf>
    <xf numFmtId="43" fontId="19" fillId="0" borderId="4" xfId="1" applyFont="1" applyBorder="1" applyAlignment="1">
      <alignment horizontal="center"/>
    </xf>
    <xf numFmtId="43" fontId="12" fillId="0" borderId="3" xfId="1" applyFont="1" applyBorder="1"/>
    <xf numFmtId="10" fontId="12" fillId="0" borderId="3" xfId="110" applyNumberFormat="1" applyFont="1" applyBorder="1" applyAlignment="1">
      <alignment horizontal="center" vertical="center"/>
    </xf>
    <xf numFmtId="0" fontId="12" fillId="0" borderId="3" xfId="110" applyFont="1" applyFill="1" applyBorder="1"/>
    <xf numFmtId="0" fontId="14" fillId="0" borderId="3" xfId="110" applyFont="1" applyBorder="1" applyAlignment="1">
      <alignment horizontal="center"/>
    </xf>
    <xf numFmtId="43" fontId="12" fillId="0" borderId="1" xfId="1" applyFont="1" applyBorder="1"/>
    <xf numFmtId="10" fontId="12" fillId="0" borderId="1" xfId="110" applyNumberFormat="1" applyFont="1" applyBorder="1" applyAlignment="1">
      <alignment horizontal="center" vertical="center"/>
    </xf>
    <xf numFmtId="0" fontId="12" fillId="0" borderId="1" xfId="110" applyFont="1" applyFill="1" applyBorder="1"/>
    <xf numFmtId="0" fontId="12" fillId="0" borderId="1" xfId="110" applyFont="1" applyBorder="1"/>
    <xf numFmtId="0" fontId="12" fillId="0" borderId="4" xfId="110" applyFont="1" applyFill="1" applyBorder="1" applyAlignment="1">
      <alignment horizontal="left" vertical="top"/>
    </xf>
    <xf numFmtId="0" fontId="17" fillId="0" borderId="1" xfId="110" quotePrefix="1" applyFont="1" applyFill="1" applyBorder="1" applyAlignment="1">
      <alignment horizontal="center"/>
    </xf>
  </cellXfs>
  <cellStyles count="126">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2 3 2" xfId="115"/>
    <cellStyle name="Millares 3" xfId="4"/>
    <cellStyle name="Millares 3 2" xfId="57"/>
    <cellStyle name="Millares 4" xfId="5"/>
    <cellStyle name="Millares 4 2" xfId="121"/>
    <cellStyle name="Millares 5" xfId="58"/>
    <cellStyle name="Millares 6" xfId="59"/>
    <cellStyle name="Millares 7" xfId="60"/>
    <cellStyle name="Millares 7 2" xfId="61"/>
    <cellStyle name="Millares 7 3" xfId="113"/>
    <cellStyle name="Millares 7 3 2" xfId="120"/>
    <cellStyle name="Millares 7 3 2 2" xfId="125"/>
    <cellStyle name="Millares 8" xfId="109"/>
    <cellStyle name="Millares 8 2 2 2" xfId="116"/>
    <cellStyle name="Millares 8 2 2 2 2" xfId="122"/>
    <cellStyle name="Moneda" xfId="118" builtinId="4"/>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7 3" xfId="111"/>
    <cellStyle name="Normal 17 3 2" xfId="119"/>
    <cellStyle name="Normal 17 3 2 2" xfId="124"/>
    <cellStyle name="Normal 18" xfId="77"/>
    <cellStyle name="Normal 19" xfId="106"/>
    <cellStyle name="Normal 19 2 2 2" xfId="117"/>
    <cellStyle name="Normal 19 2 2 2 2" xfId="123"/>
    <cellStyle name="Normal 2" xfId="6"/>
    <cellStyle name="Normal 2 2" xfId="7"/>
    <cellStyle name="Normal 2 2 2" xfId="78"/>
    <cellStyle name="Normal 2 2 2 2" xfId="112"/>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3" xfId="8"/>
    <cellStyle name="Normal 3 2" xfId="9"/>
    <cellStyle name="Normal 3 3" xfId="86"/>
    <cellStyle name="Normal 3 3 2" xfId="114"/>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10">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61"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773205</xdr:colOff>
      <xdr:row>5</xdr:row>
      <xdr:rowOff>302560</xdr:rowOff>
    </xdr:from>
    <xdr:to>
      <xdr:col>8</xdr:col>
      <xdr:colOff>2979184</xdr:colOff>
      <xdr:row>22</xdr:row>
      <xdr:rowOff>123079</xdr:rowOff>
    </xdr:to>
    <xdr:sp macro="" textlink="">
      <xdr:nvSpPr>
        <xdr:cNvPr id="2" name="1 Rectángulo"/>
        <xdr:cNvSpPr/>
      </xdr:nvSpPr>
      <xdr:spPr>
        <a:xfrm>
          <a:off x="1658470" y="1602442"/>
          <a:ext cx="7652038" cy="3832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88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1833562</xdr:colOff>
      <xdr:row>10</xdr:row>
      <xdr:rowOff>500063</xdr:rowOff>
    </xdr:from>
    <xdr:to>
      <xdr:col>7</xdr:col>
      <xdr:colOff>1071561</xdr:colOff>
      <xdr:row>12</xdr:row>
      <xdr:rowOff>928687</xdr:rowOff>
    </xdr:to>
    <xdr:sp macro="" textlink="">
      <xdr:nvSpPr>
        <xdr:cNvPr id="2" name="1 Rectángulo"/>
        <xdr:cNvSpPr/>
      </xdr:nvSpPr>
      <xdr:spPr>
        <a:xfrm>
          <a:off x="3881437" y="3529013"/>
          <a:ext cx="7191374" cy="25431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781050</xdr:colOff>
      <xdr:row>12</xdr:row>
      <xdr:rowOff>123825</xdr:rowOff>
    </xdr:from>
    <xdr:to>
      <xdr:col>5</xdr:col>
      <xdr:colOff>1238249</xdr:colOff>
      <xdr:row>24</xdr:row>
      <xdr:rowOff>133349</xdr:rowOff>
    </xdr:to>
    <xdr:sp macro="" textlink="">
      <xdr:nvSpPr>
        <xdr:cNvPr id="2" name="1 Rectángulo"/>
        <xdr:cNvSpPr/>
      </xdr:nvSpPr>
      <xdr:spPr>
        <a:xfrm>
          <a:off x="781050" y="3009900"/>
          <a:ext cx="7238999" cy="2524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1285875</xdr:colOff>
      <xdr:row>10</xdr:row>
      <xdr:rowOff>57150</xdr:rowOff>
    </xdr:from>
    <xdr:to>
      <xdr:col>5</xdr:col>
      <xdr:colOff>1528482</xdr:colOff>
      <xdr:row>25</xdr:row>
      <xdr:rowOff>113180</xdr:rowOff>
    </xdr:to>
    <xdr:sp macro="" textlink="">
      <xdr:nvSpPr>
        <xdr:cNvPr id="2" name="2 Rectángulo"/>
        <xdr:cNvSpPr/>
      </xdr:nvSpPr>
      <xdr:spPr>
        <a:xfrm>
          <a:off x="1285875" y="2705100"/>
          <a:ext cx="6786282" cy="34850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8</xdr:row>
      <xdr:rowOff>0</xdr:rowOff>
    </xdr:from>
    <xdr:to>
      <xdr:col>4</xdr:col>
      <xdr:colOff>654563</xdr:colOff>
      <xdr:row>26</xdr:row>
      <xdr:rowOff>56030</xdr:rowOff>
    </xdr:to>
    <xdr:sp macro="" textlink="">
      <xdr:nvSpPr>
        <xdr:cNvPr id="2" name="2 Rectángulo"/>
        <xdr:cNvSpPr/>
      </xdr:nvSpPr>
      <xdr:spPr>
        <a:xfrm>
          <a:off x="476250" y="2047875"/>
          <a:ext cx="6836288" cy="34850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Sin  Movimientos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1038225</xdr:colOff>
      <xdr:row>8</xdr:row>
      <xdr:rowOff>66675</xdr:rowOff>
    </xdr:from>
    <xdr:to>
      <xdr:col>2</xdr:col>
      <xdr:colOff>1587873</xdr:colOff>
      <xdr:row>23</xdr:row>
      <xdr:rowOff>44263</xdr:rowOff>
    </xdr:to>
    <xdr:sp macro="" textlink="">
      <xdr:nvSpPr>
        <xdr:cNvPr id="2" name="1 Rectángulo"/>
        <xdr:cNvSpPr/>
      </xdr:nvSpPr>
      <xdr:spPr>
        <a:xfrm>
          <a:off x="1038225" y="1419225"/>
          <a:ext cx="6750423" cy="34827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AppData/Local/Temp/IAT%20ENE-DIC-%202017-%20LIC%20MOTTA%20OBSERVACIONES%20ROBERT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wnloads/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ECG-1"/>
      <sheetName val="ECG-2"/>
      <sheetName val="EPC"/>
      <sheetName val="APP-1"/>
      <sheetName val="APP-2"/>
      <sheetName val=" APP-3 5A173"/>
      <sheetName val="APP-3 5MG65"/>
      <sheetName val="APP-3 5MG73"/>
      <sheetName val="APP-3 5MY65"/>
      <sheetName val="APP-3 5MY73"/>
      <sheetName val="APP-3 5O170"/>
      <sheetName val="APP-3 5P170"/>
      <sheetName val="APP-3 5P265"/>
      <sheetName val="APP-3 5P270"/>
      <sheetName val="APP-3 5P645"/>
      <sheetName val="APP-3 5P646"/>
      <sheetName val="APP-3 5P665"/>
      <sheetName val="APP-3 5P666"/>
      <sheetName val="APP-3 5P670"/>
      <sheetName val="APP-3 5P673"/>
      <sheetName val="APP-4 5A173"/>
      <sheetName val="APP-4 5MG65"/>
      <sheetName val="APP-4 5MG73"/>
      <sheetName val="APP-4 5MY65"/>
      <sheetName val="APP-4 5MY73"/>
      <sheetName val="APP-4 5O170"/>
      <sheetName val="APP-4 5P170"/>
      <sheetName val="APP-4 5P265"/>
      <sheetName val="APP-4 5P270"/>
      <sheetName val="APP-4 5P645"/>
      <sheetName val="APP-4 5P646"/>
      <sheetName val="APP-4 5P665 "/>
      <sheetName val="APP-4 5P666"/>
      <sheetName val="APP-4 5P670"/>
      <sheetName val="APP-4 5P673"/>
      <sheetName val="AR 1"/>
      <sheetName val="AR 2"/>
      <sheetName val="AR 3"/>
      <sheetName val="AR 4"/>
      <sheetName val="AR 5"/>
      <sheetName val="PPI"/>
      <sheetName val="IAPP"/>
      <sheetName val="EAP"/>
      <sheetName val="ADS-1"/>
      <sheetName val="ADS-2"/>
      <sheetName val="SAP"/>
      <sheetName val="FIC"/>
      <sheetName val="AUR"/>
      <sheetName val="Formato 6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4:M35"/>
  <sheetViews>
    <sheetView showGridLines="0" view="pageLayout" zoomScale="70" zoomScaleNormal="100" zoomScaleSheetLayoutView="100" zoomScalePageLayoutView="70" workbookViewId="0">
      <selection activeCell="I2" sqref="I2"/>
    </sheetView>
  </sheetViews>
  <sheetFormatPr baseColWidth="10" defaultColWidth="11.42578125" defaultRowHeight="13.5"/>
  <cols>
    <col min="1" max="1" width="11.42578125" style="1" customWidth="1"/>
    <col min="2" max="4" width="11.42578125" style="1"/>
    <col min="5" max="5" width="11.42578125" style="1" customWidth="1"/>
    <col min="6" max="6" width="8.85546875" style="1" customWidth="1"/>
    <col min="7" max="7" width="16.7109375" style="1" customWidth="1"/>
    <col min="8" max="8" width="4.28515625" style="1" customWidth="1"/>
    <col min="9" max="9" width="8.28515625" style="1" customWidth="1"/>
    <col min="10" max="10" width="12.7109375" style="1" customWidth="1"/>
    <col min="11" max="11" width="11.42578125" style="1"/>
    <col min="12" max="12" width="13.140625" style="1" customWidth="1"/>
    <col min="13" max="16384" width="11.42578125" style="1"/>
  </cols>
  <sheetData>
    <row r="14" spans="1:13" ht="13.15" customHeight="1">
      <c r="A14" s="557" t="s">
        <v>202</v>
      </c>
      <c r="B14" s="557"/>
      <c r="C14" s="557"/>
      <c r="D14" s="557"/>
      <c r="E14" s="557"/>
      <c r="F14" s="557"/>
      <c r="G14" s="557"/>
      <c r="H14" s="557"/>
      <c r="I14" s="557"/>
      <c r="J14" s="557"/>
      <c r="K14" s="557"/>
      <c r="L14" s="62"/>
      <c r="M14" s="62"/>
    </row>
    <row r="15" spans="1:13" ht="13.15" customHeight="1">
      <c r="A15" s="557"/>
      <c r="B15" s="557"/>
      <c r="C15" s="557"/>
      <c r="D15" s="557"/>
      <c r="E15" s="557"/>
      <c r="F15" s="557"/>
      <c r="G15" s="557"/>
      <c r="H15" s="557"/>
      <c r="I15" s="557"/>
      <c r="J15" s="557"/>
      <c r="K15" s="557"/>
      <c r="L15" s="62"/>
      <c r="M15" s="62"/>
    </row>
    <row r="16" spans="1:13" ht="13.15" customHeight="1">
      <c r="A16" s="557"/>
      <c r="B16" s="557"/>
      <c r="C16" s="557"/>
      <c r="D16" s="557"/>
      <c r="E16" s="557"/>
      <c r="F16" s="557"/>
      <c r="G16" s="557"/>
      <c r="H16" s="557"/>
      <c r="I16" s="557"/>
      <c r="J16" s="557"/>
      <c r="K16" s="557"/>
      <c r="L16" s="62"/>
      <c r="M16" s="62"/>
    </row>
    <row r="18" spans="1:13" ht="15" customHeight="1">
      <c r="A18" s="558" t="s">
        <v>191</v>
      </c>
      <c r="B18" s="558"/>
      <c r="C18" s="558"/>
      <c r="D18" s="558"/>
      <c r="E18" s="558"/>
      <c r="F18" s="558"/>
      <c r="G18" s="558"/>
      <c r="H18" s="558"/>
      <c r="I18" s="558"/>
      <c r="J18" s="558"/>
      <c r="K18" s="558"/>
      <c r="L18" s="62"/>
      <c r="M18" s="62"/>
    </row>
    <row r="19" spans="1:13" ht="15" customHeight="1">
      <c r="A19" s="558"/>
      <c r="B19" s="558"/>
      <c r="C19" s="558"/>
      <c r="D19" s="558"/>
      <c r="E19" s="558"/>
      <c r="F19" s="558"/>
      <c r="G19" s="558"/>
      <c r="H19" s="558"/>
      <c r="I19" s="558"/>
      <c r="J19" s="558"/>
      <c r="K19" s="558"/>
      <c r="L19" s="62"/>
      <c r="M19" s="62"/>
    </row>
    <row r="20" spans="1:13" ht="15" customHeight="1">
      <c r="A20" s="558"/>
      <c r="B20" s="558"/>
      <c r="C20" s="558"/>
      <c r="D20" s="558"/>
      <c r="E20" s="558"/>
      <c r="F20" s="558"/>
      <c r="G20" s="558"/>
      <c r="H20" s="558"/>
      <c r="I20" s="558"/>
      <c r="J20" s="558"/>
      <c r="K20" s="558"/>
      <c r="L20" s="62"/>
      <c r="M20" s="62"/>
    </row>
    <row r="21" spans="1:13" ht="15" customHeight="1">
      <c r="A21" s="558"/>
      <c r="B21" s="558"/>
      <c r="C21" s="558"/>
      <c r="D21" s="558"/>
      <c r="E21" s="558"/>
      <c r="F21" s="558"/>
      <c r="G21" s="558"/>
      <c r="H21" s="558"/>
      <c r="I21" s="558"/>
      <c r="J21" s="558"/>
      <c r="K21" s="558"/>
      <c r="L21" s="62"/>
      <c r="M21" s="62"/>
    </row>
    <row r="22" spans="1:13" ht="13.15" customHeight="1">
      <c r="A22" s="62"/>
      <c r="B22" s="62"/>
      <c r="C22" s="62"/>
      <c r="D22" s="62"/>
      <c r="E22" s="62"/>
      <c r="F22" s="62"/>
      <c r="G22" s="62"/>
      <c r="H22" s="62"/>
      <c r="I22" s="62"/>
      <c r="J22" s="62"/>
      <c r="K22" s="62"/>
      <c r="L22" s="62"/>
      <c r="M22" s="62"/>
    </row>
    <row r="23" spans="1:13" ht="13.15" customHeight="1">
      <c r="A23" s="62"/>
      <c r="B23" s="62"/>
      <c r="C23" s="62"/>
      <c r="D23" s="62"/>
      <c r="E23" s="62"/>
      <c r="F23" s="62"/>
      <c r="G23" s="62"/>
      <c r="H23" s="62"/>
      <c r="I23" s="62"/>
      <c r="J23" s="62"/>
      <c r="K23" s="62"/>
      <c r="L23" s="62"/>
      <c r="M23" s="62"/>
    </row>
    <row r="33" spans="1:13" s="64" customFormat="1" ht="21">
      <c r="A33" s="59" t="s">
        <v>88</v>
      </c>
      <c r="B33" s="559"/>
      <c r="C33" s="559"/>
      <c r="D33" s="559"/>
      <c r="E33" s="559"/>
      <c r="F33" s="559"/>
      <c r="G33" s="63" t="s">
        <v>89</v>
      </c>
      <c r="H33" s="123"/>
      <c r="I33" s="123"/>
      <c r="J33" s="123"/>
      <c r="K33" s="123"/>
      <c r="L33" s="123"/>
    </row>
    <row r="34" spans="1:13" s="64" customFormat="1" ht="19.899999999999999" customHeight="1">
      <c r="A34" s="556"/>
      <c r="B34" s="560" t="s">
        <v>704</v>
      </c>
      <c r="C34" s="560"/>
      <c r="D34" s="560"/>
      <c r="E34" s="560"/>
      <c r="F34" s="560"/>
      <c r="H34" s="561" t="s">
        <v>203</v>
      </c>
      <c r="I34" s="561"/>
      <c r="J34" s="561"/>
      <c r="K34" s="561"/>
      <c r="L34" s="561"/>
      <c r="M34" s="65"/>
    </row>
    <row r="35" spans="1:13" ht="15.75">
      <c r="A35" s="83"/>
      <c r="B35" s="560" t="s">
        <v>705</v>
      </c>
      <c r="C35" s="560"/>
      <c r="D35" s="560"/>
      <c r="E35" s="560"/>
      <c r="F35" s="560"/>
      <c r="G35" s="556" t="s">
        <v>706</v>
      </c>
      <c r="H35" s="562" t="s">
        <v>707</v>
      </c>
      <c r="I35" s="562"/>
      <c r="J35" s="562"/>
      <c r="K35" s="562"/>
      <c r="L35" s="562"/>
    </row>
  </sheetData>
  <mergeCells count="7">
    <mergeCell ref="B35:F35"/>
    <mergeCell ref="H35:L35"/>
    <mergeCell ref="A14:K16"/>
    <mergeCell ref="A18:K21"/>
    <mergeCell ref="B33:F33"/>
    <mergeCell ref="B34:F34"/>
    <mergeCell ref="H34:L34"/>
  </mergeCells>
  <printOptions horizontalCentered="1"/>
  <pageMargins left="0.59055118110236227" right="0.59055118110236227" top="0.35433070866141736" bottom="0.35433070866141736" header="0.19685039370078741" footer="0.19685039370078741"/>
  <pageSetup scale="96" orientation="landscape" r:id="rId1"/>
  <headerFooter>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1"/>
  <sheetViews>
    <sheetView showGridLines="0" view="pageLayout" zoomScale="70" zoomScaleNormal="115" zoomScaleSheetLayoutView="70" zoomScalePageLayoutView="70" workbookViewId="0">
      <selection activeCell="A2" sqref="A2:U2"/>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10"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7" width="1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25.15" customHeight="1">
      <c r="A2" s="608" t="s">
        <v>312</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152">
        <v>4</v>
      </c>
      <c r="B9" s="152"/>
      <c r="C9" s="152"/>
      <c r="D9" s="152"/>
      <c r="E9" s="152"/>
      <c r="F9" s="546" t="s">
        <v>263</v>
      </c>
      <c r="G9" s="200"/>
      <c r="H9" s="153"/>
      <c r="I9" s="153"/>
      <c r="J9" s="153"/>
      <c r="K9" s="154"/>
      <c r="L9" s="185"/>
      <c r="M9" s="186">
        <f>+M11+M14</f>
        <v>0</v>
      </c>
      <c r="N9" s="186">
        <f>+N11+N14</f>
        <v>34120500</v>
      </c>
      <c r="O9" s="186">
        <f>+O11+O14</f>
        <v>34120500</v>
      </c>
      <c r="P9" s="186">
        <f>+P11+P14</f>
        <v>30968334.5</v>
      </c>
      <c r="Q9" s="186">
        <f>+Q11+Q14</f>
        <v>30968334.5</v>
      </c>
      <c r="R9" s="187"/>
      <c r="S9" s="187"/>
      <c r="T9" s="187"/>
      <c r="U9" s="187"/>
    </row>
    <row r="10" spans="1:21" s="60" customFormat="1" ht="12">
      <c r="A10" s="152"/>
      <c r="B10" s="152">
        <v>2</v>
      </c>
      <c r="C10" s="152"/>
      <c r="D10" s="152"/>
      <c r="E10" s="152"/>
      <c r="F10" s="537" t="s">
        <v>304</v>
      </c>
      <c r="G10" s="152"/>
      <c r="H10" s="153"/>
      <c r="I10" s="153"/>
      <c r="J10" s="153"/>
      <c r="K10" s="154"/>
      <c r="L10" s="185"/>
      <c r="M10" s="186"/>
      <c r="N10" s="186"/>
      <c r="O10" s="186"/>
      <c r="P10" s="186"/>
      <c r="Q10" s="186"/>
      <c r="R10" s="187"/>
      <c r="S10" s="187"/>
      <c r="T10" s="187"/>
      <c r="U10" s="187"/>
    </row>
    <row r="11" spans="1:21" s="60" customFormat="1" ht="27.75" customHeight="1">
      <c r="A11" s="152"/>
      <c r="B11" s="152"/>
      <c r="C11" s="152">
        <v>2</v>
      </c>
      <c r="D11" s="152"/>
      <c r="E11" s="152"/>
      <c r="F11" s="546" t="s">
        <v>214</v>
      </c>
      <c r="G11" s="158"/>
      <c r="H11" s="153"/>
      <c r="I11" s="153"/>
      <c r="J11" s="153"/>
      <c r="K11" s="154"/>
      <c r="L11" s="185"/>
      <c r="M11" s="188">
        <f t="shared" ref="M11:Q12" si="0">+M12</f>
        <v>0</v>
      </c>
      <c r="N11" s="188">
        <f t="shared" si="0"/>
        <v>19780000</v>
      </c>
      <c r="O11" s="188">
        <f t="shared" si="0"/>
        <v>19780000</v>
      </c>
      <c r="P11" s="188">
        <f t="shared" si="0"/>
        <v>16627834.5</v>
      </c>
      <c r="Q11" s="188">
        <f t="shared" si="0"/>
        <v>16627834.5</v>
      </c>
      <c r="R11" s="187"/>
      <c r="S11" s="187"/>
      <c r="T11" s="187"/>
      <c r="U11" s="187"/>
    </row>
    <row r="12" spans="1:21" s="411" customFormat="1" ht="12">
      <c r="A12" s="152"/>
      <c r="B12" s="152"/>
      <c r="C12" s="152"/>
      <c r="D12" s="152">
        <v>1</v>
      </c>
      <c r="E12" s="152"/>
      <c r="F12" s="546" t="s">
        <v>276</v>
      </c>
      <c r="G12" s="158"/>
      <c r="H12" s="158"/>
      <c r="I12" s="158"/>
      <c r="J12" s="158"/>
      <c r="K12" s="154"/>
      <c r="L12" s="185"/>
      <c r="M12" s="188">
        <f t="shared" si="0"/>
        <v>0</v>
      </c>
      <c r="N12" s="188">
        <f t="shared" si="0"/>
        <v>19780000</v>
      </c>
      <c r="O12" s="188">
        <f t="shared" si="0"/>
        <v>19780000</v>
      </c>
      <c r="P12" s="188">
        <f t="shared" si="0"/>
        <v>16627834.5</v>
      </c>
      <c r="Q12" s="188">
        <f t="shared" si="0"/>
        <v>16627834.5</v>
      </c>
      <c r="R12" s="187"/>
      <c r="S12" s="187"/>
      <c r="T12" s="187"/>
      <c r="U12" s="187"/>
    </row>
    <row r="13" spans="1:21" s="411" customFormat="1" ht="48">
      <c r="A13" s="152"/>
      <c r="B13" s="152"/>
      <c r="C13" s="152"/>
      <c r="D13" s="152"/>
      <c r="E13" s="152">
        <v>219</v>
      </c>
      <c r="F13" s="546" t="s">
        <v>284</v>
      </c>
      <c r="G13" s="158" t="s">
        <v>285</v>
      </c>
      <c r="H13" s="422">
        <v>0</v>
      </c>
      <c r="I13" s="423">
        <v>1</v>
      </c>
      <c r="J13" s="423">
        <v>1</v>
      </c>
      <c r="K13" s="424">
        <f>IFERROR(J13/H13*100,0)</f>
        <v>0</v>
      </c>
      <c r="L13" s="424">
        <f>IFERROR(J13/I13*100,0)</f>
        <v>100</v>
      </c>
      <c r="M13" s="188">
        <v>0</v>
      </c>
      <c r="N13" s="188">
        <v>19780000</v>
      </c>
      <c r="O13" s="188">
        <v>19780000</v>
      </c>
      <c r="P13" s="188">
        <v>16627834.5</v>
      </c>
      <c r="Q13" s="188">
        <v>16627834.5</v>
      </c>
      <c r="R13" s="425">
        <f>IFERROR(O13/M13*100,0)</f>
        <v>0</v>
      </c>
      <c r="S13" s="425">
        <f>IFERROR(O13/N13*100,0)</f>
        <v>100</v>
      </c>
      <c r="T13" s="425">
        <f>IFERROR(P13/M13*100,0)</f>
        <v>0</v>
      </c>
      <c r="U13" s="425">
        <f>IFERROR(P13/N13*100,0)</f>
        <v>84.0638751263903</v>
      </c>
    </row>
    <row r="14" spans="1:21" s="411" customFormat="1" ht="12">
      <c r="A14" s="152"/>
      <c r="B14" s="152"/>
      <c r="C14" s="152"/>
      <c r="D14" s="152">
        <v>4</v>
      </c>
      <c r="E14" s="152"/>
      <c r="F14" s="546" t="s">
        <v>289</v>
      </c>
      <c r="G14" s="158"/>
      <c r="H14" s="158"/>
      <c r="I14" s="158"/>
      <c r="J14" s="158"/>
      <c r="K14" s="424"/>
      <c r="L14" s="424"/>
      <c r="M14" s="188">
        <f>M15</f>
        <v>0</v>
      </c>
      <c r="N14" s="188">
        <f>N15</f>
        <v>14340500</v>
      </c>
      <c r="O14" s="188">
        <f>O15</f>
        <v>14340500</v>
      </c>
      <c r="P14" s="188">
        <f>P15</f>
        <v>14340500</v>
      </c>
      <c r="Q14" s="188">
        <f>Q15</f>
        <v>14340500</v>
      </c>
      <c r="R14" s="425"/>
      <c r="S14" s="425"/>
      <c r="T14" s="425"/>
      <c r="U14" s="425"/>
    </row>
    <row r="15" spans="1:21" s="411" customFormat="1" ht="12">
      <c r="A15" s="152"/>
      <c r="B15" s="152"/>
      <c r="C15" s="152"/>
      <c r="D15" s="152"/>
      <c r="E15" s="152">
        <v>223</v>
      </c>
      <c r="F15" s="546" t="s">
        <v>289</v>
      </c>
      <c r="G15" s="158" t="s">
        <v>290</v>
      </c>
      <c r="H15" s="422">
        <v>0</v>
      </c>
      <c r="I15" s="423">
        <v>1488</v>
      </c>
      <c r="J15" s="423">
        <v>1488</v>
      </c>
      <c r="K15" s="424">
        <f>IFERROR(J15/H15*100,0)</f>
        <v>0</v>
      </c>
      <c r="L15" s="424">
        <f>IFERROR(J15/I15*100,0)</f>
        <v>100</v>
      </c>
      <c r="M15" s="188">
        <v>0</v>
      </c>
      <c r="N15" s="188">
        <v>14340500</v>
      </c>
      <c r="O15" s="188">
        <v>14340500</v>
      </c>
      <c r="P15" s="188">
        <v>14340500</v>
      </c>
      <c r="Q15" s="188">
        <v>14340500</v>
      </c>
      <c r="R15" s="425">
        <f>IFERROR(O15/M15*100,0)</f>
        <v>0</v>
      </c>
      <c r="S15" s="425">
        <f>IFERROR(O15/N15*100,0)</f>
        <v>100</v>
      </c>
      <c r="T15" s="425">
        <f>IFERROR(P15/M15*100,0)</f>
        <v>0</v>
      </c>
      <c r="U15" s="425">
        <f>IFERROR(P15/N15*100,0)</f>
        <v>100</v>
      </c>
    </row>
    <row r="16" spans="1:21" s="411" customFormat="1" ht="12">
      <c r="A16" s="152"/>
      <c r="B16" s="152"/>
      <c r="C16" s="152"/>
      <c r="D16" s="152"/>
      <c r="E16" s="152"/>
      <c r="F16" s="184"/>
      <c r="G16" s="158"/>
      <c r="H16" s="158"/>
      <c r="I16" s="158"/>
      <c r="J16" s="158"/>
      <c r="K16" s="426"/>
      <c r="L16" s="424"/>
      <c r="M16" s="188"/>
      <c r="N16" s="188"/>
      <c r="O16" s="188"/>
      <c r="P16" s="188"/>
      <c r="Q16" s="188"/>
      <c r="R16" s="187"/>
      <c r="S16" s="187"/>
      <c r="T16" s="187"/>
      <c r="U16" s="187"/>
    </row>
    <row r="17" spans="1:21" s="60" customFormat="1" ht="12">
      <c r="A17" s="152"/>
      <c r="B17" s="152"/>
      <c r="C17" s="152"/>
      <c r="D17" s="152"/>
      <c r="E17" s="152"/>
      <c r="F17" s="206"/>
      <c r="G17" s="158"/>
      <c r="H17" s="153"/>
      <c r="I17" s="153"/>
      <c r="J17" s="153"/>
      <c r="K17" s="185"/>
      <c r="L17" s="185"/>
      <c r="M17" s="192"/>
      <c r="N17" s="192"/>
      <c r="O17" s="188"/>
      <c r="P17" s="188"/>
      <c r="Q17" s="188"/>
      <c r="R17" s="187"/>
      <c r="S17" s="187"/>
      <c r="T17" s="187"/>
      <c r="U17" s="187"/>
    </row>
    <row r="18" spans="1:21" s="60" customFormat="1" ht="12">
      <c r="A18" s="152"/>
      <c r="B18" s="152"/>
      <c r="C18" s="152"/>
      <c r="D18" s="152"/>
      <c r="E18" s="152"/>
      <c r="F18" s="193"/>
      <c r="G18" s="152"/>
      <c r="H18" s="167"/>
      <c r="I18" s="160"/>
      <c r="J18" s="153"/>
      <c r="K18" s="154"/>
      <c r="L18" s="154"/>
      <c r="M18" s="188"/>
      <c r="N18" s="188"/>
      <c r="O18" s="188"/>
      <c r="P18" s="188"/>
      <c r="Q18" s="188"/>
      <c r="R18" s="194"/>
      <c r="S18" s="194"/>
      <c r="T18" s="194"/>
      <c r="U18" s="194"/>
    </row>
    <row r="19" spans="1:21" s="60" customFormat="1" ht="12">
      <c r="A19" s="195"/>
      <c r="B19" s="195"/>
      <c r="C19" s="195"/>
      <c r="D19" s="195"/>
      <c r="E19" s="195"/>
      <c r="F19" s="196" t="s">
        <v>301</v>
      </c>
      <c r="G19" s="195"/>
      <c r="H19" s="170"/>
      <c r="I19" s="171"/>
      <c r="J19" s="172"/>
      <c r="K19" s="197"/>
      <c r="L19" s="197"/>
      <c r="M19" s="198">
        <f>+M9</f>
        <v>0</v>
      </c>
      <c r="N19" s="198">
        <f>+N9</f>
        <v>34120500</v>
      </c>
      <c r="O19" s="198">
        <f>+O9</f>
        <v>34120500</v>
      </c>
      <c r="P19" s="198">
        <f>+P9</f>
        <v>30968334.5</v>
      </c>
      <c r="Q19" s="198">
        <f>+Q9</f>
        <v>30968334.5</v>
      </c>
      <c r="R19" s="199"/>
      <c r="S19" s="199"/>
      <c r="T19" s="199"/>
      <c r="U19" s="199"/>
    </row>
    <row r="20" spans="1:21">
      <c r="B20" s="24"/>
      <c r="C20" s="25"/>
      <c r="D20" s="25"/>
      <c r="N20" s="26"/>
      <c r="O20" s="26"/>
    </row>
    <row r="21" spans="1:21">
      <c r="B21" s="27"/>
      <c r="C21" s="27"/>
      <c r="D21" s="27"/>
      <c r="N21" s="28"/>
      <c r="O21" s="2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
  <sheetViews>
    <sheetView showGridLines="0" view="pageLayout" zoomScale="70" zoomScaleNormal="130" zoomScaleSheetLayoutView="70" zoomScalePageLayoutView="70" workbookViewId="0">
      <selection activeCell="O13" sqref="O13"/>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10"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7" width="1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5.25" customHeight="1">
      <c r="A2" s="608" t="s">
        <v>581</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152">
        <v>4</v>
      </c>
      <c r="B9" s="152"/>
      <c r="C9" s="152"/>
      <c r="D9" s="152"/>
      <c r="E9" s="152"/>
      <c r="F9" s="546" t="s">
        <v>263</v>
      </c>
      <c r="G9" s="200"/>
      <c r="H9" s="153"/>
      <c r="I9" s="153"/>
      <c r="J9" s="153"/>
      <c r="K9" s="154"/>
      <c r="L9" s="185"/>
      <c r="M9" s="186">
        <f>M11</f>
        <v>0</v>
      </c>
      <c r="N9" s="186">
        <f>N11</f>
        <v>26406300</v>
      </c>
      <c r="O9" s="186">
        <v>26406300</v>
      </c>
      <c r="P9" s="186">
        <f>P11</f>
        <v>0</v>
      </c>
      <c r="Q9" s="186">
        <f>Q11</f>
        <v>0</v>
      </c>
      <c r="R9" s="187"/>
      <c r="S9" s="187"/>
      <c r="T9" s="187"/>
      <c r="U9" s="187"/>
    </row>
    <row r="10" spans="1:21" s="60" customFormat="1" ht="12">
      <c r="A10" s="152"/>
      <c r="B10" s="152">
        <v>2</v>
      </c>
      <c r="C10" s="152"/>
      <c r="D10" s="152"/>
      <c r="E10" s="152"/>
      <c r="F10" s="537" t="s">
        <v>304</v>
      </c>
      <c r="G10" s="152"/>
      <c r="H10" s="153"/>
      <c r="I10" s="153"/>
      <c r="J10" s="153"/>
      <c r="K10" s="154"/>
      <c r="L10" s="185"/>
      <c r="M10" s="186"/>
      <c r="N10" s="186"/>
      <c r="O10" s="186"/>
      <c r="P10" s="186"/>
      <c r="Q10" s="186"/>
      <c r="R10" s="187"/>
      <c r="S10" s="187"/>
      <c r="T10" s="187"/>
      <c r="U10" s="187"/>
    </row>
    <row r="11" spans="1:21" s="60" customFormat="1" ht="24">
      <c r="A11" s="152"/>
      <c r="B11" s="152"/>
      <c r="C11" s="152">
        <v>2</v>
      </c>
      <c r="D11" s="152"/>
      <c r="E11" s="152"/>
      <c r="F11" s="546" t="s">
        <v>214</v>
      </c>
      <c r="G11" s="158"/>
      <c r="H11" s="153"/>
      <c r="I11" s="153"/>
      <c r="J11" s="153"/>
      <c r="K11" s="154"/>
      <c r="L11" s="185"/>
      <c r="M11" s="188">
        <f>M12</f>
        <v>0</v>
      </c>
      <c r="N11" s="188">
        <f>N12</f>
        <v>26406300</v>
      </c>
      <c r="O11" s="188">
        <v>26406300</v>
      </c>
      <c r="P11" s="188">
        <f>P12</f>
        <v>0</v>
      </c>
      <c r="Q11" s="188">
        <f>Q12</f>
        <v>0</v>
      </c>
      <c r="R11" s="187"/>
      <c r="S11" s="187"/>
      <c r="T11" s="187"/>
      <c r="U11" s="187"/>
    </row>
    <row r="12" spans="1:21" s="60" customFormat="1" ht="12">
      <c r="A12" s="148"/>
      <c r="B12" s="148"/>
      <c r="C12" s="148"/>
      <c r="D12" s="148">
        <v>1</v>
      </c>
      <c r="E12" s="148"/>
      <c r="F12" s="547" t="s">
        <v>276</v>
      </c>
      <c r="G12" s="153"/>
      <c r="H12" s="153"/>
      <c r="I12" s="153"/>
      <c r="J12" s="153"/>
      <c r="K12" s="160"/>
      <c r="L12" s="189"/>
      <c r="M12" s="127">
        <f>M13+M14</f>
        <v>0</v>
      </c>
      <c r="N12" s="127">
        <f>N13+N14</f>
        <v>26406300</v>
      </c>
      <c r="O12" s="127">
        <v>26406300</v>
      </c>
      <c r="P12" s="127">
        <f>P13+P14</f>
        <v>0</v>
      </c>
      <c r="Q12" s="127">
        <f>Q13+Q14</f>
        <v>0</v>
      </c>
      <c r="R12" s="190"/>
      <c r="S12" s="190"/>
      <c r="T12" s="190"/>
      <c r="U12" s="190"/>
    </row>
    <row r="13" spans="1:21" s="60" customFormat="1" ht="24">
      <c r="A13" s="148"/>
      <c r="B13" s="148"/>
      <c r="C13" s="148"/>
      <c r="D13" s="148"/>
      <c r="E13" s="148">
        <v>213</v>
      </c>
      <c r="F13" s="547" t="s">
        <v>279</v>
      </c>
      <c r="G13" s="153" t="s">
        <v>221</v>
      </c>
      <c r="H13" s="201">
        <v>0</v>
      </c>
      <c r="I13" s="202">
        <v>1</v>
      </c>
      <c r="J13" s="201">
        <v>0</v>
      </c>
      <c r="K13" s="203">
        <f>IFERROR(J13/H13*100,0)</f>
        <v>0</v>
      </c>
      <c r="L13" s="203">
        <f>IFERROR(J13/I13*100,0)</f>
        <v>0</v>
      </c>
      <c r="M13" s="127">
        <v>0</v>
      </c>
      <c r="N13" s="127">
        <v>16021800</v>
      </c>
      <c r="O13" s="127">
        <v>16021800</v>
      </c>
      <c r="P13" s="127">
        <v>0</v>
      </c>
      <c r="Q13" s="127">
        <v>0</v>
      </c>
      <c r="R13" s="204">
        <f>IFERROR(O13/M13*100,0)</f>
        <v>0</v>
      </c>
      <c r="S13" s="204">
        <f>IFERROR(O13/N13*100,0)</f>
        <v>100</v>
      </c>
      <c r="T13" s="204">
        <f>IFERROR(P13/M13*100,0)</f>
        <v>0</v>
      </c>
      <c r="U13" s="204">
        <f>IFERROR(P13/N13*100,0)</f>
        <v>0</v>
      </c>
    </row>
    <row r="14" spans="1:21" s="60" customFormat="1" ht="48">
      <c r="A14" s="148"/>
      <c r="B14" s="148"/>
      <c r="C14" s="148"/>
      <c r="D14" s="148"/>
      <c r="E14" s="148">
        <v>218</v>
      </c>
      <c r="F14" s="547" t="s">
        <v>283</v>
      </c>
      <c r="G14" s="153" t="s">
        <v>273</v>
      </c>
      <c r="H14" s="201">
        <v>0</v>
      </c>
      <c r="I14" s="202">
        <v>19907.38</v>
      </c>
      <c r="J14" s="201">
        <v>0</v>
      </c>
      <c r="K14" s="203">
        <f>IFERROR(J14/H14*100,0)</f>
        <v>0</v>
      </c>
      <c r="L14" s="203">
        <f>IFERROR(J14/I14*100,0)</f>
        <v>0</v>
      </c>
      <c r="M14" s="127">
        <v>0</v>
      </c>
      <c r="N14" s="127">
        <v>10384500</v>
      </c>
      <c r="O14" s="127">
        <v>10384500</v>
      </c>
      <c r="P14" s="127">
        <v>0</v>
      </c>
      <c r="Q14" s="127">
        <v>0</v>
      </c>
      <c r="R14" s="204">
        <f>IFERROR(O14/M14*100,0)</f>
        <v>0</v>
      </c>
      <c r="S14" s="204">
        <f>IFERROR(O14/N14*100,0)</f>
        <v>100</v>
      </c>
      <c r="T14" s="204">
        <f>IFERROR(P14/M14*100,0)</f>
        <v>0</v>
      </c>
      <c r="U14" s="204">
        <f>IFERROR(P14/N14*100,0)</f>
        <v>0</v>
      </c>
    </row>
    <row r="15" spans="1:21" s="60" customFormat="1" ht="12">
      <c r="A15" s="148"/>
      <c r="B15" s="148"/>
      <c r="C15" s="148"/>
      <c r="D15" s="148"/>
      <c r="E15" s="148"/>
      <c r="F15" s="151"/>
      <c r="G15" s="153"/>
      <c r="H15" s="153"/>
      <c r="I15" s="153"/>
      <c r="J15" s="153"/>
      <c r="K15" s="205"/>
      <c r="L15" s="203"/>
      <c r="M15" s="127"/>
      <c r="N15" s="127"/>
      <c r="O15" s="127"/>
      <c r="P15" s="127"/>
      <c r="Q15" s="127"/>
      <c r="R15" s="190"/>
      <c r="S15" s="190"/>
      <c r="T15" s="190"/>
      <c r="U15" s="190"/>
    </row>
    <row r="16" spans="1:21" s="60" customFormat="1" ht="12">
      <c r="A16" s="152"/>
      <c r="B16" s="152"/>
      <c r="C16" s="152"/>
      <c r="D16" s="152"/>
      <c r="E16" s="152"/>
      <c r="F16" s="206"/>
      <c r="G16" s="158"/>
      <c r="H16" s="153"/>
      <c r="I16" s="153"/>
      <c r="J16" s="153"/>
      <c r="K16" s="185"/>
      <c r="L16" s="185"/>
      <c r="M16" s="192"/>
      <c r="N16" s="192"/>
      <c r="O16" s="188"/>
      <c r="P16" s="188"/>
      <c r="Q16" s="188"/>
      <c r="R16" s="187"/>
      <c r="S16" s="187"/>
      <c r="T16" s="187"/>
      <c r="U16" s="187"/>
    </row>
    <row r="17" spans="1:21" s="60" customFormat="1" ht="12">
      <c r="A17" s="152"/>
      <c r="B17" s="152"/>
      <c r="C17" s="152"/>
      <c r="D17" s="152"/>
      <c r="E17" s="152"/>
      <c r="F17" s="193"/>
      <c r="G17" s="152"/>
      <c r="H17" s="167"/>
      <c r="I17" s="160"/>
      <c r="J17" s="153"/>
      <c r="K17" s="154"/>
      <c r="L17" s="154"/>
      <c r="M17" s="188"/>
      <c r="N17" s="188"/>
      <c r="O17" s="188"/>
      <c r="P17" s="188"/>
      <c r="Q17" s="188"/>
      <c r="R17" s="194"/>
      <c r="S17" s="194"/>
      <c r="T17" s="194"/>
      <c r="U17" s="194"/>
    </row>
    <row r="18" spans="1:21" s="60" customFormat="1" ht="12">
      <c r="A18" s="195"/>
      <c r="B18" s="195"/>
      <c r="C18" s="195"/>
      <c r="D18" s="195"/>
      <c r="E18" s="195"/>
      <c r="F18" s="196" t="s">
        <v>301</v>
      </c>
      <c r="G18" s="195"/>
      <c r="H18" s="170"/>
      <c r="I18" s="171"/>
      <c r="J18" s="172"/>
      <c r="K18" s="197"/>
      <c r="L18" s="197"/>
      <c r="M18" s="198">
        <f>+M9</f>
        <v>0</v>
      </c>
      <c r="N18" s="198">
        <f>+N9</f>
        <v>26406300</v>
      </c>
      <c r="O18" s="198">
        <v>26406300</v>
      </c>
      <c r="P18" s="198">
        <f>+P9</f>
        <v>0</v>
      </c>
      <c r="Q18" s="198">
        <f>+Q9</f>
        <v>0</v>
      </c>
      <c r="R18" s="199"/>
      <c r="S18" s="199"/>
      <c r="T18" s="199"/>
      <c r="U18" s="199"/>
    </row>
    <row r="19" spans="1:21">
      <c r="B19" s="24"/>
      <c r="C19" s="25"/>
      <c r="D19" s="25"/>
      <c r="N19" s="26"/>
      <c r="O19" s="26"/>
    </row>
    <row r="20" spans="1:21">
      <c r="B20" s="27"/>
      <c r="C20" s="27"/>
      <c r="D20" s="27"/>
      <c r="N20" s="28"/>
      <c r="O20" s="2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5"/>
  <sheetViews>
    <sheetView showGridLines="0" view="pageBreakPreview" topLeftCell="A46" zoomScale="70" zoomScaleNormal="115" zoomScaleSheetLayoutView="70" zoomScalePageLayoutView="70" workbookViewId="0">
      <selection activeCell="P69" sqref="P69:P70"/>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13.140625" style="22" bestFit="1" customWidth="1"/>
    <col min="8" max="8" width="13.42578125" style="379" bestFit="1" customWidth="1"/>
    <col min="9" max="9" width="13.5703125" style="379" bestFit="1" customWidth="1"/>
    <col min="10" max="10" width="13.42578125" style="379" bestFit="1" customWidth="1"/>
    <col min="11" max="11" width="10" style="22" bestFit="1" customWidth="1"/>
    <col min="12" max="12" width="10.42578125" style="22" bestFit="1" customWidth="1"/>
    <col min="13" max="13" width="18.140625" style="22" bestFit="1" customWidth="1"/>
    <col min="14" max="14" width="17.42578125" style="22" bestFit="1" customWidth="1"/>
    <col min="15" max="17" width="17.8554687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3.75" customHeight="1">
      <c r="A2" s="608" t="s">
        <v>313</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380" t="s">
        <v>15</v>
      </c>
      <c r="I6" s="380"/>
      <c r="J6" s="380"/>
      <c r="K6" s="112"/>
      <c r="L6" s="112"/>
      <c r="M6" s="112"/>
      <c r="N6" s="112"/>
      <c r="O6" s="112"/>
      <c r="P6" s="112"/>
      <c r="Q6" s="112"/>
      <c r="R6" s="112"/>
      <c r="S6" s="112"/>
      <c r="T6" s="112"/>
      <c r="U6" s="113"/>
    </row>
    <row r="7" spans="1:21" ht="15" customHeight="1">
      <c r="A7" s="620"/>
      <c r="B7" s="612"/>
      <c r="C7" s="612"/>
      <c r="D7" s="612"/>
      <c r="E7" s="612"/>
      <c r="F7" s="612"/>
      <c r="G7" s="612"/>
      <c r="H7" s="628" t="s">
        <v>14</v>
      </c>
      <c r="I7" s="629"/>
      <c r="J7" s="630"/>
      <c r="K7" s="622" t="s">
        <v>48</v>
      </c>
      <c r="L7" s="624"/>
      <c r="M7" s="622" t="s">
        <v>98</v>
      </c>
      <c r="N7" s="623"/>
      <c r="O7" s="623"/>
      <c r="P7" s="623"/>
      <c r="Q7" s="624"/>
      <c r="R7" s="625" t="s">
        <v>48</v>
      </c>
      <c r="S7" s="626"/>
      <c r="T7" s="626"/>
      <c r="U7" s="627"/>
    </row>
    <row r="8" spans="1:21" ht="33" customHeight="1">
      <c r="A8" s="621"/>
      <c r="B8" s="613"/>
      <c r="C8" s="613"/>
      <c r="D8" s="613"/>
      <c r="E8" s="613"/>
      <c r="F8" s="613"/>
      <c r="G8" s="613"/>
      <c r="H8" s="289" t="s">
        <v>128</v>
      </c>
      <c r="I8" s="289" t="s">
        <v>194</v>
      </c>
      <c r="J8" s="289"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24">
      <c r="A9" s="130">
        <v>1</v>
      </c>
      <c r="B9" s="126"/>
      <c r="C9" s="126"/>
      <c r="D9" s="126"/>
      <c r="E9" s="126"/>
      <c r="F9" s="545" t="s">
        <v>206</v>
      </c>
      <c r="G9" s="146"/>
      <c r="H9" s="381"/>
      <c r="I9" s="381"/>
      <c r="J9" s="381"/>
      <c r="K9" s="189"/>
      <c r="L9" s="189"/>
      <c r="M9" s="176">
        <f>M10+M14+M36</f>
        <v>123103178</v>
      </c>
      <c r="N9" s="176">
        <f>N10+N14+N36</f>
        <v>129326342.51000001</v>
      </c>
      <c r="O9" s="176">
        <f>O10+O14+O36</f>
        <v>124235338.04000001</v>
      </c>
      <c r="P9" s="176">
        <f>P10+P14+P36</f>
        <v>120538848.32000001</v>
      </c>
      <c r="Q9" s="176">
        <f>Q10+Q14+Q36</f>
        <v>120538848.32000001</v>
      </c>
      <c r="R9" s="161"/>
      <c r="S9" s="161"/>
      <c r="T9" s="161"/>
      <c r="U9" s="161"/>
    </row>
    <row r="10" spans="1:21" s="60" customFormat="1" ht="12">
      <c r="A10" s="146"/>
      <c r="B10" s="146">
        <v>1</v>
      </c>
      <c r="C10" s="146"/>
      <c r="D10" s="146"/>
      <c r="E10" s="146"/>
      <c r="F10" s="545" t="s">
        <v>207</v>
      </c>
      <c r="G10" s="126"/>
      <c r="H10" s="382"/>
      <c r="I10" s="382"/>
      <c r="J10" s="382"/>
      <c r="K10" s="203"/>
      <c r="L10" s="207"/>
      <c r="M10" s="175">
        <f>M11</f>
        <v>400000</v>
      </c>
      <c r="N10" s="175">
        <f t="shared" ref="N10:Q12" si="0">N11</f>
        <v>400000</v>
      </c>
      <c r="O10" s="175">
        <f t="shared" si="0"/>
        <v>396409.43</v>
      </c>
      <c r="P10" s="175">
        <f t="shared" si="0"/>
        <v>363729.06</v>
      </c>
      <c r="Q10" s="175">
        <f t="shared" si="0"/>
        <v>363729.06</v>
      </c>
      <c r="R10" s="161"/>
      <c r="S10" s="161"/>
      <c r="T10" s="161"/>
      <c r="U10" s="161"/>
    </row>
    <row r="11" spans="1:21" s="60" customFormat="1" ht="12">
      <c r="A11" s="126"/>
      <c r="B11" s="126"/>
      <c r="C11" s="146">
        <v>2</v>
      </c>
      <c r="D11" s="146"/>
      <c r="E11" s="146"/>
      <c r="F11" s="545" t="s">
        <v>208</v>
      </c>
      <c r="G11" s="126"/>
      <c r="H11" s="191"/>
      <c r="I11" s="191"/>
      <c r="J11" s="191"/>
      <c r="K11" s="209"/>
      <c r="L11" s="210"/>
      <c r="M11" s="211">
        <f>M12</f>
        <v>400000</v>
      </c>
      <c r="N11" s="211">
        <f t="shared" si="0"/>
        <v>400000</v>
      </c>
      <c r="O11" s="211">
        <f t="shared" si="0"/>
        <v>396409.43</v>
      </c>
      <c r="P11" s="211">
        <f t="shared" si="0"/>
        <v>363729.06</v>
      </c>
      <c r="Q11" s="211">
        <f t="shared" si="0"/>
        <v>363729.06</v>
      </c>
      <c r="R11" s="212"/>
      <c r="S11" s="212"/>
      <c r="T11" s="160"/>
      <c r="U11" s="213"/>
    </row>
    <row r="12" spans="1:21" s="60" customFormat="1" ht="12">
      <c r="A12" s="126"/>
      <c r="B12" s="126"/>
      <c r="C12" s="126"/>
      <c r="D12" s="146">
        <v>4</v>
      </c>
      <c r="E12" s="146"/>
      <c r="F12" s="545" t="s">
        <v>209</v>
      </c>
      <c r="G12" s="126"/>
      <c r="H12" s="191"/>
      <c r="I12" s="191"/>
      <c r="J12" s="191"/>
      <c r="K12" s="208"/>
      <c r="L12" s="210"/>
      <c r="M12" s="211">
        <f>M13</f>
        <v>400000</v>
      </c>
      <c r="N12" s="211">
        <f t="shared" si="0"/>
        <v>400000</v>
      </c>
      <c r="O12" s="211">
        <f t="shared" si="0"/>
        <v>396409.43</v>
      </c>
      <c r="P12" s="211">
        <f t="shared" si="0"/>
        <v>363729.06</v>
      </c>
      <c r="Q12" s="211">
        <f t="shared" si="0"/>
        <v>363729.06</v>
      </c>
      <c r="R12" s="212"/>
      <c r="S12" s="212"/>
      <c r="T12" s="213"/>
      <c r="U12" s="213"/>
    </row>
    <row r="13" spans="1:21" s="411" customFormat="1" ht="24">
      <c r="A13" s="260"/>
      <c r="B13" s="260"/>
      <c r="C13" s="260"/>
      <c r="D13" s="260"/>
      <c r="E13" s="403">
        <v>201</v>
      </c>
      <c r="F13" s="352" t="s">
        <v>211</v>
      </c>
      <c r="G13" s="403" t="s">
        <v>212</v>
      </c>
      <c r="H13" s="427">
        <v>8</v>
      </c>
      <c r="I13" s="427">
        <v>0</v>
      </c>
      <c r="J13" s="427">
        <v>8</v>
      </c>
      <c r="K13" s="424">
        <f>IFERROR(J13/H13*100,0)</f>
        <v>100</v>
      </c>
      <c r="L13" s="424">
        <f>IFERROR(J13/I13*100,0)</f>
        <v>0</v>
      </c>
      <c r="M13" s="188">
        <v>400000</v>
      </c>
      <c r="N13" s="188">
        <v>400000</v>
      </c>
      <c r="O13" s="188">
        <v>396409.43</v>
      </c>
      <c r="P13" s="188">
        <v>363729.06</v>
      </c>
      <c r="Q13" s="188">
        <v>363729.06</v>
      </c>
      <c r="R13" s="409">
        <f>IFERROR(O13/M13*100,0)</f>
        <v>99.102357499999997</v>
      </c>
      <c r="S13" s="409">
        <f>IFERROR(O13/N13*100,0)</f>
        <v>99.102357499999997</v>
      </c>
      <c r="T13" s="409">
        <f>IFERROR(P13/M13*100,0)</f>
        <v>90.932265000000001</v>
      </c>
      <c r="U13" s="409">
        <f>IFERROR(P13/N13*100,0)</f>
        <v>90.932265000000001</v>
      </c>
    </row>
    <row r="14" spans="1:21" s="411" customFormat="1" ht="12">
      <c r="A14" s="260"/>
      <c r="B14" s="260">
        <v>2</v>
      </c>
      <c r="C14" s="260"/>
      <c r="D14" s="260"/>
      <c r="E14" s="260"/>
      <c r="F14" s="352" t="s">
        <v>213</v>
      </c>
      <c r="G14" s="158"/>
      <c r="H14" s="427"/>
      <c r="I14" s="427"/>
      <c r="J14" s="427"/>
      <c r="K14" s="424"/>
      <c r="L14" s="424"/>
      <c r="M14" s="410">
        <f>M15+M18+M21+M27+M31</f>
        <v>122353178</v>
      </c>
      <c r="N14" s="410">
        <f>N15+N18+N21+N27+N31</f>
        <v>128753044.51000001</v>
      </c>
      <c r="O14" s="410">
        <f>O15+O18+O21+O27+O31</f>
        <v>123670630.61</v>
      </c>
      <c r="P14" s="410">
        <f>P15+P18+P21+P27+P31</f>
        <v>120010157.26000001</v>
      </c>
      <c r="Q14" s="410">
        <f>Q15+Q18+Q21+Q27+Q31</f>
        <v>120010157.26000001</v>
      </c>
      <c r="R14" s="409"/>
      <c r="S14" s="409"/>
      <c r="T14" s="409"/>
      <c r="U14" s="409"/>
    </row>
    <row r="15" spans="1:21" s="411" customFormat="1" ht="24">
      <c r="A15" s="260"/>
      <c r="B15" s="260"/>
      <c r="C15" s="260">
        <v>2</v>
      </c>
      <c r="D15" s="260"/>
      <c r="E15" s="260"/>
      <c r="F15" s="352" t="s">
        <v>214</v>
      </c>
      <c r="G15" s="158"/>
      <c r="H15" s="427"/>
      <c r="I15" s="427"/>
      <c r="J15" s="427"/>
      <c r="K15" s="424"/>
      <c r="L15" s="424"/>
      <c r="M15" s="188">
        <f>M16</f>
        <v>100000</v>
      </c>
      <c r="N15" s="188">
        <f t="shared" ref="N15:Q16" si="1">N16</f>
        <v>100000</v>
      </c>
      <c r="O15" s="188">
        <f t="shared" si="1"/>
        <v>100000</v>
      </c>
      <c r="P15" s="188">
        <f t="shared" si="1"/>
        <v>99963.19</v>
      </c>
      <c r="Q15" s="188">
        <f t="shared" si="1"/>
        <v>99963.19</v>
      </c>
      <c r="R15" s="409"/>
      <c r="S15" s="409"/>
      <c r="T15" s="409"/>
      <c r="U15" s="409"/>
    </row>
    <row r="16" spans="1:21" s="411" customFormat="1" ht="12">
      <c r="A16" s="260"/>
      <c r="B16" s="260"/>
      <c r="C16" s="260"/>
      <c r="D16" s="260">
        <v>6</v>
      </c>
      <c r="E16" s="260"/>
      <c r="F16" s="352" t="s">
        <v>215</v>
      </c>
      <c r="G16" s="158"/>
      <c r="H16" s="427"/>
      <c r="I16" s="427"/>
      <c r="J16" s="427"/>
      <c r="K16" s="424"/>
      <c r="L16" s="424"/>
      <c r="M16" s="188">
        <f>M17</f>
        <v>100000</v>
      </c>
      <c r="N16" s="188">
        <f t="shared" si="1"/>
        <v>100000</v>
      </c>
      <c r="O16" s="188">
        <f t="shared" si="1"/>
        <v>100000</v>
      </c>
      <c r="P16" s="188">
        <f t="shared" si="1"/>
        <v>99963.19</v>
      </c>
      <c r="Q16" s="188">
        <f t="shared" si="1"/>
        <v>99963.19</v>
      </c>
      <c r="R16" s="409"/>
      <c r="S16" s="409"/>
      <c r="T16" s="409"/>
      <c r="U16" s="409"/>
    </row>
    <row r="17" spans="1:21" s="411" customFormat="1" ht="12">
      <c r="A17" s="260"/>
      <c r="B17" s="260"/>
      <c r="C17" s="260"/>
      <c r="D17" s="260"/>
      <c r="E17" s="260">
        <v>203</v>
      </c>
      <c r="F17" s="352" t="s">
        <v>216</v>
      </c>
      <c r="G17" s="158" t="s">
        <v>217</v>
      </c>
      <c r="H17" s="427">
        <v>3500</v>
      </c>
      <c r="I17" s="428">
        <v>0</v>
      </c>
      <c r="J17" s="428">
        <v>4089</v>
      </c>
      <c r="K17" s="424">
        <f>IFERROR(J17/H17*100,0)</f>
        <v>116.82857142857144</v>
      </c>
      <c r="L17" s="424">
        <f>IFERROR(J17/I17*100,0)</f>
        <v>0</v>
      </c>
      <c r="M17" s="188">
        <v>100000</v>
      </c>
      <c r="N17" s="188">
        <v>100000</v>
      </c>
      <c r="O17" s="188">
        <v>100000</v>
      </c>
      <c r="P17" s="188">
        <v>99963.19</v>
      </c>
      <c r="Q17" s="188">
        <v>99963.19</v>
      </c>
      <c r="R17" s="409">
        <f>IFERROR(O17/M17*100,0)</f>
        <v>100</v>
      </c>
      <c r="S17" s="409">
        <f>IFERROR(O17/N17*100,0)</f>
        <v>100</v>
      </c>
      <c r="T17" s="409">
        <f>IFERROR(P17/M17*100,0)</f>
        <v>99.963189999999997</v>
      </c>
      <c r="U17" s="409">
        <f>IFERROR(P17/N17*100,0)</f>
        <v>99.963189999999997</v>
      </c>
    </row>
    <row r="18" spans="1:21" s="411" customFormat="1" ht="12">
      <c r="A18" s="260"/>
      <c r="B18" s="260"/>
      <c r="C18" s="260">
        <v>3</v>
      </c>
      <c r="D18" s="260"/>
      <c r="E18" s="403"/>
      <c r="F18" s="352" t="s">
        <v>218</v>
      </c>
      <c r="G18" s="158"/>
      <c r="H18" s="427"/>
      <c r="I18" s="428"/>
      <c r="J18" s="428"/>
      <c r="K18" s="429"/>
      <c r="L18" s="429"/>
      <c r="M18" s="188">
        <f>M19</f>
        <v>0</v>
      </c>
      <c r="N18" s="188">
        <f t="shared" ref="N18:Q19" si="2">N19</f>
        <v>412585</v>
      </c>
      <c r="O18" s="188">
        <f t="shared" si="2"/>
        <v>412567.95999999996</v>
      </c>
      <c r="P18" s="188">
        <f t="shared" si="2"/>
        <v>381231.11</v>
      </c>
      <c r="Q18" s="188">
        <f t="shared" si="2"/>
        <v>381231.11</v>
      </c>
      <c r="R18" s="429"/>
      <c r="S18" s="429"/>
      <c r="T18" s="429"/>
      <c r="U18" s="429"/>
    </row>
    <row r="19" spans="1:21" s="411" customFormat="1" ht="24">
      <c r="A19" s="260"/>
      <c r="B19" s="260"/>
      <c r="C19" s="260"/>
      <c r="D19" s="260">
        <v>3</v>
      </c>
      <c r="E19" s="403"/>
      <c r="F19" s="352" t="s">
        <v>219</v>
      </c>
      <c r="G19" s="158"/>
      <c r="H19" s="427"/>
      <c r="I19" s="428"/>
      <c r="J19" s="428"/>
      <c r="K19" s="429"/>
      <c r="L19" s="429"/>
      <c r="M19" s="188">
        <f>M20</f>
        <v>0</v>
      </c>
      <c r="N19" s="188">
        <f t="shared" si="2"/>
        <v>412585</v>
      </c>
      <c r="O19" s="188">
        <f t="shared" si="2"/>
        <v>412567.95999999996</v>
      </c>
      <c r="P19" s="188">
        <f t="shared" si="2"/>
        <v>381231.11</v>
      </c>
      <c r="Q19" s="188">
        <f t="shared" si="2"/>
        <v>381231.11</v>
      </c>
      <c r="R19" s="429"/>
      <c r="S19" s="429"/>
      <c r="T19" s="429"/>
      <c r="U19" s="429"/>
    </row>
    <row r="20" spans="1:21" s="411" customFormat="1" ht="36">
      <c r="A20" s="260"/>
      <c r="B20" s="260"/>
      <c r="C20" s="260"/>
      <c r="D20" s="260"/>
      <c r="E20" s="403">
        <v>207</v>
      </c>
      <c r="F20" s="352" t="s">
        <v>220</v>
      </c>
      <c r="G20" s="238" t="s">
        <v>221</v>
      </c>
      <c r="H20" s="427">
        <v>0</v>
      </c>
      <c r="I20" s="430">
        <v>1</v>
      </c>
      <c r="J20" s="428">
        <v>1</v>
      </c>
      <c r="K20" s="429">
        <f>IFERROR(J20/H20*100,0)</f>
        <v>0</v>
      </c>
      <c r="L20" s="429">
        <f>IFERROR(J20/I20*100,0)</f>
        <v>100</v>
      </c>
      <c r="M20" s="188">
        <v>0</v>
      </c>
      <c r="N20" s="188">
        <v>412585</v>
      </c>
      <c r="O20" s="188">
        <v>412567.95999999996</v>
      </c>
      <c r="P20" s="188">
        <v>381231.11</v>
      </c>
      <c r="Q20" s="188">
        <v>381231.11</v>
      </c>
      <c r="R20" s="429">
        <f>IFERROR(O20/M20*100,0)</f>
        <v>0</v>
      </c>
      <c r="S20" s="429">
        <f>IFERROR(O20/N20*100,0)</f>
        <v>99.995869941951341</v>
      </c>
      <c r="T20" s="429">
        <f>IFERROR(P20/M20*100,0)</f>
        <v>0</v>
      </c>
      <c r="U20" s="429">
        <f>IFERROR(P20/N20*100,0)</f>
        <v>92.400622901947472</v>
      </c>
    </row>
    <row r="21" spans="1:21" s="411" customFormat="1" ht="24">
      <c r="A21" s="260"/>
      <c r="B21" s="260"/>
      <c r="C21" s="260">
        <v>4</v>
      </c>
      <c r="D21" s="260"/>
      <c r="E21" s="260"/>
      <c r="F21" s="352" t="s">
        <v>222</v>
      </c>
      <c r="G21" s="158"/>
      <c r="H21" s="427"/>
      <c r="I21" s="427"/>
      <c r="J21" s="427"/>
      <c r="K21" s="424"/>
      <c r="L21" s="424"/>
      <c r="M21" s="188">
        <f>M22+M25</f>
        <v>27720906</v>
      </c>
      <c r="N21" s="188">
        <f>N22+N25</f>
        <v>31153580.350000001</v>
      </c>
      <c r="O21" s="188">
        <f>O22+O25</f>
        <v>29017665.68</v>
      </c>
      <c r="P21" s="188">
        <f>P22+P25</f>
        <v>26813034.289999995</v>
      </c>
      <c r="Q21" s="188">
        <f>Q22+Q25</f>
        <v>26813034.289999995</v>
      </c>
      <c r="R21" s="409"/>
      <c r="S21" s="409"/>
      <c r="T21" s="409"/>
      <c r="U21" s="409"/>
    </row>
    <row r="22" spans="1:21" s="411" customFormat="1" ht="12">
      <c r="A22" s="260"/>
      <c r="B22" s="260"/>
      <c r="C22" s="260"/>
      <c r="D22" s="260">
        <v>1</v>
      </c>
      <c r="E22" s="260"/>
      <c r="F22" s="352" t="s">
        <v>223</v>
      </c>
      <c r="G22" s="158"/>
      <c r="H22" s="427"/>
      <c r="I22" s="427"/>
      <c r="J22" s="427"/>
      <c r="K22" s="424"/>
      <c r="L22" s="424"/>
      <c r="M22" s="188">
        <f>M23+M24</f>
        <v>4925983</v>
      </c>
      <c r="N22" s="188">
        <f>N23+N24</f>
        <v>7131538.3799999999</v>
      </c>
      <c r="O22" s="188">
        <f>O23+O24</f>
        <v>7091293.9399999995</v>
      </c>
      <c r="P22" s="188">
        <f>P23+P24</f>
        <v>5727659.8200000003</v>
      </c>
      <c r="Q22" s="188">
        <f>Q23+Q24</f>
        <v>5727659.8200000003</v>
      </c>
      <c r="R22" s="409"/>
      <c r="S22" s="409"/>
      <c r="T22" s="409"/>
      <c r="U22" s="409"/>
    </row>
    <row r="23" spans="1:21" s="411" customFormat="1" ht="24">
      <c r="A23" s="260"/>
      <c r="B23" s="260"/>
      <c r="C23" s="260"/>
      <c r="D23" s="260"/>
      <c r="E23" s="260">
        <v>211</v>
      </c>
      <c r="F23" s="352" t="s">
        <v>224</v>
      </c>
      <c r="G23" s="158" t="s">
        <v>225</v>
      </c>
      <c r="H23" s="427">
        <v>600</v>
      </c>
      <c r="I23" s="427">
        <v>600</v>
      </c>
      <c r="J23" s="427">
        <v>591</v>
      </c>
      <c r="K23" s="424">
        <f>IFERROR(J23/H23*100,0)</f>
        <v>98.5</v>
      </c>
      <c r="L23" s="424">
        <f>IFERROR(J23/I23*100,0)</f>
        <v>98.5</v>
      </c>
      <c r="M23" s="192">
        <v>4101444</v>
      </c>
      <c r="N23" s="192">
        <v>5151829.38</v>
      </c>
      <c r="O23" s="192">
        <v>5133873.8</v>
      </c>
      <c r="P23" s="192">
        <v>4970807.24</v>
      </c>
      <c r="Q23" s="192">
        <v>4970807.24</v>
      </c>
      <c r="R23" s="409">
        <f>IFERROR(O23/M23*100,0)</f>
        <v>125.1723490556009</v>
      </c>
      <c r="S23" s="409">
        <f>IFERROR(O23/N23*100,0)</f>
        <v>99.651471765161602</v>
      </c>
      <c r="T23" s="409">
        <f>IFERROR(P23/M23*100,0)</f>
        <v>121.1965161538229</v>
      </c>
      <c r="U23" s="409">
        <f>IFERROR(P23/N23*100,0)</f>
        <v>96.486255140693345</v>
      </c>
    </row>
    <row r="24" spans="1:21" s="411" customFormat="1" ht="36">
      <c r="A24" s="260"/>
      <c r="B24" s="260"/>
      <c r="C24" s="260"/>
      <c r="D24" s="260"/>
      <c r="E24" s="260">
        <v>212</v>
      </c>
      <c r="F24" s="352" t="s">
        <v>226</v>
      </c>
      <c r="G24" s="158" t="s">
        <v>221</v>
      </c>
      <c r="H24" s="427">
        <v>2</v>
      </c>
      <c r="I24" s="427">
        <v>5</v>
      </c>
      <c r="J24" s="427">
        <v>3</v>
      </c>
      <c r="K24" s="424">
        <f>IFERROR(J24/H24*100,0)</f>
        <v>150</v>
      </c>
      <c r="L24" s="424">
        <f>IFERROR(J24/I24*100,0)</f>
        <v>60</v>
      </c>
      <c r="M24" s="192">
        <v>824539</v>
      </c>
      <c r="N24" s="192">
        <v>1979709</v>
      </c>
      <c r="O24" s="188">
        <v>1957420.14</v>
      </c>
      <c r="P24" s="188">
        <v>756852.58000000007</v>
      </c>
      <c r="Q24" s="188">
        <v>756852.58000000007</v>
      </c>
      <c r="R24" s="409">
        <f>IFERROR(O24/M24*100,0)</f>
        <v>237.39570111298556</v>
      </c>
      <c r="S24" s="409">
        <f>IFERROR(O24/N24*100,0)</f>
        <v>98.874134531893318</v>
      </c>
      <c r="T24" s="409">
        <f>IFERROR(P24/M24*100,0)</f>
        <v>91.790998363934278</v>
      </c>
      <c r="U24" s="409">
        <f>IFERROR(P24/N24*100,0)</f>
        <v>38.230496502263719</v>
      </c>
    </row>
    <row r="25" spans="1:21" s="411" customFormat="1" ht="12">
      <c r="A25" s="260"/>
      <c r="B25" s="260"/>
      <c r="C25" s="260"/>
      <c r="D25" s="260">
        <v>2</v>
      </c>
      <c r="E25" s="260"/>
      <c r="F25" s="352" t="s">
        <v>227</v>
      </c>
      <c r="G25" s="260"/>
      <c r="H25" s="427"/>
      <c r="I25" s="427"/>
      <c r="J25" s="427"/>
      <c r="K25" s="424"/>
      <c r="L25" s="424"/>
      <c r="M25" s="188">
        <f>M26</f>
        <v>22794923</v>
      </c>
      <c r="N25" s="188">
        <f>N26</f>
        <v>24022041.970000003</v>
      </c>
      <c r="O25" s="188">
        <f>O26</f>
        <v>21926371.739999998</v>
      </c>
      <c r="P25" s="188">
        <f>P26</f>
        <v>21085374.469999995</v>
      </c>
      <c r="Q25" s="188">
        <f>Q26</f>
        <v>21085374.469999995</v>
      </c>
      <c r="R25" s="409"/>
      <c r="S25" s="409"/>
      <c r="T25" s="409"/>
      <c r="U25" s="409"/>
    </row>
    <row r="26" spans="1:21" s="411" customFormat="1" ht="24">
      <c r="A26" s="260"/>
      <c r="B26" s="260"/>
      <c r="C26" s="260"/>
      <c r="D26" s="260"/>
      <c r="E26" s="260">
        <v>215</v>
      </c>
      <c r="F26" s="352" t="s">
        <v>230</v>
      </c>
      <c r="G26" s="158" t="s">
        <v>225</v>
      </c>
      <c r="H26" s="427">
        <v>1200</v>
      </c>
      <c r="I26" s="427">
        <v>0</v>
      </c>
      <c r="J26" s="427">
        <v>611</v>
      </c>
      <c r="K26" s="424">
        <f>IFERROR(J26/H26*100,0)</f>
        <v>50.916666666666664</v>
      </c>
      <c r="L26" s="424">
        <f>IFERROR(J26/I26*100,0)</f>
        <v>0</v>
      </c>
      <c r="M26" s="192">
        <v>22794923</v>
      </c>
      <c r="N26" s="192">
        <v>24022041.970000003</v>
      </c>
      <c r="O26" s="188">
        <v>21926371.739999998</v>
      </c>
      <c r="P26" s="188">
        <v>21085374.469999995</v>
      </c>
      <c r="Q26" s="188">
        <v>21085374.469999995</v>
      </c>
      <c r="R26" s="409">
        <f>IFERROR(O26/M26*100,0)</f>
        <v>96.18971619250479</v>
      </c>
      <c r="S26" s="409">
        <f>IFERROR(O26/N26*100,0)</f>
        <v>91.276052915829609</v>
      </c>
      <c r="T26" s="409">
        <f>IFERROR(P26/M26*100,0)</f>
        <v>92.50031013484886</v>
      </c>
      <c r="U26" s="409">
        <f>IFERROR(P26/N26*100,0)</f>
        <v>87.775112941408253</v>
      </c>
    </row>
    <row r="27" spans="1:21" s="411" customFormat="1" ht="12">
      <c r="A27" s="260"/>
      <c r="B27" s="260"/>
      <c r="C27" s="260">
        <v>5</v>
      </c>
      <c r="D27" s="260"/>
      <c r="E27" s="260"/>
      <c r="F27" s="352" t="s">
        <v>231</v>
      </c>
      <c r="G27" s="158"/>
      <c r="H27" s="427"/>
      <c r="I27" s="427"/>
      <c r="J27" s="427"/>
      <c r="K27" s="424"/>
      <c r="L27" s="424"/>
      <c r="M27" s="188">
        <f>M28</f>
        <v>8626806</v>
      </c>
      <c r="N27" s="188">
        <f>N28</f>
        <v>7607076.459999999</v>
      </c>
      <c r="O27" s="188">
        <f>O28</f>
        <v>6558992.0500000007</v>
      </c>
      <c r="P27" s="188">
        <f>P28</f>
        <v>6396410.120000001</v>
      </c>
      <c r="Q27" s="188">
        <f>Q28</f>
        <v>6396410.120000001</v>
      </c>
      <c r="R27" s="409"/>
      <c r="S27" s="409"/>
      <c r="T27" s="409"/>
      <c r="U27" s="409"/>
    </row>
    <row r="28" spans="1:21" s="411" customFormat="1" ht="12">
      <c r="A28" s="260"/>
      <c r="B28" s="260"/>
      <c r="C28" s="260"/>
      <c r="D28" s="260">
        <v>1</v>
      </c>
      <c r="E28" s="260"/>
      <c r="F28" s="352" t="s">
        <v>232</v>
      </c>
      <c r="G28" s="158"/>
      <c r="H28" s="427"/>
      <c r="I28" s="427"/>
      <c r="J28" s="427"/>
      <c r="K28" s="424"/>
      <c r="L28" s="424"/>
      <c r="M28" s="431">
        <f>M29+M30</f>
        <v>8626806</v>
      </c>
      <c r="N28" s="431">
        <f>N29+N30</f>
        <v>7607076.459999999</v>
      </c>
      <c r="O28" s="431">
        <f>O29+O30</f>
        <v>6558992.0500000007</v>
      </c>
      <c r="P28" s="431">
        <f>P29+P30</f>
        <v>6396410.120000001</v>
      </c>
      <c r="Q28" s="431">
        <f>Q29+Q30</f>
        <v>6396410.120000001</v>
      </c>
      <c r="R28" s="409"/>
      <c r="S28" s="409"/>
      <c r="T28" s="409"/>
      <c r="U28" s="409"/>
    </row>
    <row r="29" spans="1:21" s="411" customFormat="1" ht="12">
      <c r="A29" s="260"/>
      <c r="B29" s="260"/>
      <c r="C29" s="260"/>
      <c r="D29" s="260"/>
      <c r="E29" s="260">
        <v>216</v>
      </c>
      <c r="F29" s="352" t="s">
        <v>233</v>
      </c>
      <c r="G29" s="158" t="s">
        <v>234</v>
      </c>
      <c r="H29" s="427">
        <v>1300</v>
      </c>
      <c r="I29" s="427">
        <v>0</v>
      </c>
      <c r="J29" s="427">
        <v>1323</v>
      </c>
      <c r="K29" s="424">
        <f>IFERROR(J29/H29*100,0)</f>
        <v>101.76923076923077</v>
      </c>
      <c r="L29" s="424">
        <f>IFERROR(J29/I29*100,0)</f>
        <v>0</v>
      </c>
      <c r="M29" s="432">
        <v>800000</v>
      </c>
      <c r="N29" s="192">
        <v>599996</v>
      </c>
      <c r="O29" s="188">
        <v>543898.37999999989</v>
      </c>
      <c r="P29" s="188">
        <v>495880.10000000003</v>
      </c>
      <c r="Q29" s="188">
        <v>495880.10000000003</v>
      </c>
      <c r="R29" s="409">
        <f>IFERROR(O29/M29*100,0)</f>
        <v>67.987297499999983</v>
      </c>
      <c r="S29" s="409">
        <f>IFERROR(O29/N29*100,0)</f>
        <v>90.650334335562221</v>
      </c>
      <c r="T29" s="409">
        <f>IFERROR(P29/M29*100,0)</f>
        <v>61.985012500000003</v>
      </c>
      <c r="U29" s="409">
        <f>IFERROR(P29/N29*100,0)</f>
        <v>82.647234314895428</v>
      </c>
    </row>
    <row r="30" spans="1:21" s="411" customFormat="1" ht="48">
      <c r="A30" s="260"/>
      <c r="B30" s="260"/>
      <c r="C30" s="260"/>
      <c r="D30" s="260"/>
      <c r="E30" s="260">
        <v>218</v>
      </c>
      <c r="F30" s="352" t="s">
        <v>235</v>
      </c>
      <c r="G30" s="158" t="s">
        <v>221</v>
      </c>
      <c r="H30" s="427">
        <v>30</v>
      </c>
      <c r="I30" s="427">
        <v>31</v>
      </c>
      <c r="J30" s="427">
        <f>50-21</f>
        <v>29</v>
      </c>
      <c r="K30" s="424">
        <f>IFERROR(J30/H30*100,0)</f>
        <v>96.666666666666671</v>
      </c>
      <c r="L30" s="424">
        <f>IFERROR(J30/I30*100,0)</f>
        <v>93.548387096774192</v>
      </c>
      <c r="M30" s="432">
        <v>7826806</v>
      </c>
      <c r="N30" s="192">
        <v>7007080.459999999</v>
      </c>
      <c r="O30" s="192">
        <v>6015093.6700000009</v>
      </c>
      <c r="P30" s="192">
        <v>5900530.0200000014</v>
      </c>
      <c r="Q30" s="192">
        <v>5900530.0200000014</v>
      </c>
      <c r="R30" s="409">
        <f>IFERROR(O30/M30*100,0)</f>
        <v>76.852469193691547</v>
      </c>
      <c r="S30" s="409">
        <f>IFERROR(O30/N30*100,0)</f>
        <v>85.843079786756178</v>
      </c>
      <c r="T30" s="409">
        <f>IFERROR(P30/M30*100,0)</f>
        <v>75.388734817242195</v>
      </c>
      <c r="U30" s="409">
        <f>IFERROR(P30/N30*100,0)</f>
        <v>84.208109977946549</v>
      </c>
    </row>
    <row r="31" spans="1:21" s="411" customFormat="1" ht="12">
      <c r="A31" s="260"/>
      <c r="B31" s="260"/>
      <c r="C31" s="260">
        <v>6</v>
      </c>
      <c r="D31" s="260"/>
      <c r="E31" s="260"/>
      <c r="F31" s="352" t="s">
        <v>236</v>
      </c>
      <c r="G31" s="158"/>
      <c r="H31" s="427"/>
      <c r="I31" s="427"/>
      <c r="J31" s="427"/>
      <c r="K31" s="424"/>
      <c r="L31" s="424"/>
      <c r="M31" s="188">
        <f>M32</f>
        <v>85905466</v>
      </c>
      <c r="N31" s="188">
        <f>N32</f>
        <v>89479802.700000003</v>
      </c>
      <c r="O31" s="188">
        <f>O32</f>
        <v>87581404.920000002</v>
      </c>
      <c r="P31" s="188">
        <f>P32</f>
        <v>86319518.550000012</v>
      </c>
      <c r="Q31" s="188">
        <f>Q32</f>
        <v>86319518.550000012</v>
      </c>
      <c r="R31" s="409"/>
      <c r="S31" s="409"/>
      <c r="T31" s="409"/>
      <c r="U31" s="409"/>
    </row>
    <row r="32" spans="1:21" s="411" customFormat="1" ht="24">
      <c r="A32" s="260"/>
      <c r="B32" s="260"/>
      <c r="C32" s="260"/>
      <c r="D32" s="260">
        <v>9</v>
      </c>
      <c r="E32" s="260"/>
      <c r="F32" s="352" t="s">
        <v>237</v>
      </c>
      <c r="G32" s="158"/>
      <c r="H32" s="427"/>
      <c r="I32" s="427"/>
      <c r="J32" s="427"/>
      <c r="K32" s="424"/>
      <c r="L32" s="424"/>
      <c r="M32" s="188">
        <f>M33+M34+M35</f>
        <v>85905466</v>
      </c>
      <c r="N32" s="188">
        <f>N33+N34+N35</f>
        <v>89479802.700000003</v>
      </c>
      <c r="O32" s="188">
        <f>O33+O34+O35</f>
        <v>87581404.920000002</v>
      </c>
      <c r="P32" s="188">
        <f>P33+P34+P35</f>
        <v>86319518.550000012</v>
      </c>
      <c r="Q32" s="188">
        <f>Q33+Q34+Q35</f>
        <v>86319518.550000012</v>
      </c>
      <c r="R32" s="409"/>
      <c r="S32" s="409"/>
      <c r="T32" s="409"/>
      <c r="U32" s="409"/>
    </row>
    <row r="33" spans="1:21" s="411" customFormat="1" ht="60">
      <c r="A33" s="260"/>
      <c r="B33" s="260"/>
      <c r="C33" s="260"/>
      <c r="D33" s="260"/>
      <c r="E33" s="260">
        <v>228</v>
      </c>
      <c r="F33" s="352" t="s">
        <v>239</v>
      </c>
      <c r="G33" s="158" t="s">
        <v>221</v>
      </c>
      <c r="H33" s="427">
        <v>7</v>
      </c>
      <c r="I33" s="427">
        <v>8</v>
      </c>
      <c r="J33" s="427">
        <v>7</v>
      </c>
      <c r="K33" s="424">
        <f>IFERROR(J33/H33*100,0)</f>
        <v>100</v>
      </c>
      <c r="L33" s="424">
        <f>IFERROR(J33/I33*100,0)</f>
        <v>87.5</v>
      </c>
      <c r="M33" s="188">
        <v>1728143</v>
      </c>
      <c r="N33" s="188">
        <v>4326699.38</v>
      </c>
      <c r="O33" s="188">
        <v>4280086.2300000004</v>
      </c>
      <c r="P33" s="188">
        <v>4048637.3400000003</v>
      </c>
      <c r="Q33" s="188">
        <v>4048637.3400000003</v>
      </c>
      <c r="R33" s="409">
        <f>IFERROR(O33/M33*100,0)</f>
        <v>247.66967953462188</v>
      </c>
      <c r="S33" s="409">
        <f>IFERROR(O33/N33*100,0)</f>
        <v>98.922662614013191</v>
      </c>
      <c r="T33" s="409">
        <f>IFERROR(P33/M33*100,0)</f>
        <v>234.27675487503063</v>
      </c>
      <c r="U33" s="409">
        <f>IFERROR(P33/N33*100,0)</f>
        <v>93.573345047143093</v>
      </c>
    </row>
    <row r="34" spans="1:21" s="411" customFormat="1" ht="36">
      <c r="A34" s="260"/>
      <c r="B34" s="260"/>
      <c r="C34" s="260"/>
      <c r="D34" s="260"/>
      <c r="E34" s="260">
        <v>229</v>
      </c>
      <c r="F34" s="352" t="s">
        <v>240</v>
      </c>
      <c r="G34" s="158" t="s">
        <v>234</v>
      </c>
      <c r="H34" s="427">
        <v>900</v>
      </c>
      <c r="I34" s="427">
        <v>900</v>
      </c>
      <c r="J34" s="427">
        <v>898</v>
      </c>
      <c r="K34" s="424">
        <f>IFERROR(J34/H34*100,0)</f>
        <v>99.777777777777771</v>
      </c>
      <c r="L34" s="424">
        <f>IFERROR(J34/I34*100,0)</f>
        <v>99.777777777777771</v>
      </c>
      <c r="M34" s="188">
        <v>4925135</v>
      </c>
      <c r="N34" s="188">
        <v>5587135</v>
      </c>
      <c r="O34" s="188">
        <v>5580094.9900000002</v>
      </c>
      <c r="P34" s="188">
        <v>5579716.2000000002</v>
      </c>
      <c r="Q34" s="188">
        <v>5579716.2000000002</v>
      </c>
      <c r="R34" s="409">
        <f>IFERROR(O34/M34*100,0)</f>
        <v>113.29831547764681</v>
      </c>
      <c r="S34" s="409">
        <f>IFERROR(O34/N34*100,0)</f>
        <v>99.873996064172431</v>
      </c>
      <c r="T34" s="409">
        <f>IFERROR(P34/M34*100,0)</f>
        <v>113.29062452095222</v>
      </c>
      <c r="U34" s="409">
        <f>IFERROR(P34/N34*100,0)</f>
        <v>99.867216381920258</v>
      </c>
    </row>
    <row r="35" spans="1:21" s="411" customFormat="1" ht="24">
      <c r="A35" s="260"/>
      <c r="B35" s="260"/>
      <c r="C35" s="260"/>
      <c r="D35" s="260"/>
      <c r="E35" s="260">
        <v>230</v>
      </c>
      <c r="F35" s="352" t="s">
        <v>241</v>
      </c>
      <c r="G35" s="158" t="s">
        <v>234</v>
      </c>
      <c r="H35" s="427">
        <v>17230</v>
      </c>
      <c r="I35" s="427">
        <v>17230</v>
      </c>
      <c r="J35" s="427">
        <v>36515</v>
      </c>
      <c r="K35" s="424">
        <f>IFERROR(J35/H35*100,0)</f>
        <v>211.92687173534534</v>
      </c>
      <c r="L35" s="424">
        <f>IFERROR(J35/I35*100,0)</f>
        <v>211.92687173534534</v>
      </c>
      <c r="M35" s="188">
        <v>79252188</v>
      </c>
      <c r="N35" s="188">
        <v>79565968.320000008</v>
      </c>
      <c r="O35" s="188">
        <v>77721223.700000003</v>
      </c>
      <c r="P35" s="188">
        <v>76691165.010000005</v>
      </c>
      <c r="Q35" s="188">
        <v>76691165.010000005</v>
      </c>
      <c r="R35" s="409">
        <f>IFERROR(O35/M35*100,0)</f>
        <v>98.068237182297096</v>
      </c>
      <c r="S35" s="409">
        <f>IFERROR(O35/N35*100,0)</f>
        <v>97.681490392248136</v>
      </c>
      <c r="T35" s="409">
        <f>IFERROR(P35/M35*100,0)</f>
        <v>96.768514466755178</v>
      </c>
      <c r="U35" s="409">
        <f>IFERROR(P35/N35*100,0)</f>
        <v>96.386893328014239</v>
      </c>
    </row>
    <row r="36" spans="1:21" s="411" customFormat="1" ht="12">
      <c r="A36" s="260"/>
      <c r="B36" s="260">
        <v>3</v>
      </c>
      <c r="C36" s="260"/>
      <c r="D36" s="260"/>
      <c r="E36" s="260"/>
      <c r="F36" s="352" t="s">
        <v>242</v>
      </c>
      <c r="G36" s="158"/>
      <c r="H36" s="427"/>
      <c r="I36" s="427"/>
      <c r="J36" s="427"/>
      <c r="K36" s="424"/>
      <c r="L36" s="424"/>
      <c r="M36" s="188">
        <f>M37</f>
        <v>350000</v>
      </c>
      <c r="N36" s="188">
        <f t="shared" ref="N36:Q38" si="3">N37</f>
        <v>173298</v>
      </c>
      <c r="O36" s="188">
        <f t="shared" si="3"/>
        <v>168298</v>
      </c>
      <c r="P36" s="188">
        <f t="shared" si="3"/>
        <v>164962</v>
      </c>
      <c r="Q36" s="188">
        <f t="shared" si="3"/>
        <v>164962</v>
      </c>
      <c r="R36" s="409"/>
      <c r="S36" s="409"/>
      <c r="T36" s="409"/>
      <c r="U36" s="409"/>
    </row>
    <row r="37" spans="1:21" s="411" customFormat="1" ht="36">
      <c r="A37" s="260"/>
      <c r="B37" s="260"/>
      <c r="C37" s="260">
        <v>1</v>
      </c>
      <c r="D37" s="260"/>
      <c r="E37" s="260"/>
      <c r="F37" s="546" t="s">
        <v>243</v>
      </c>
      <c r="G37" s="158"/>
      <c r="H37" s="427"/>
      <c r="I37" s="427"/>
      <c r="J37" s="427"/>
      <c r="K37" s="424"/>
      <c r="L37" s="424"/>
      <c r="M37" s="188">
        <f>M38</f>
        <v>350000</v>
      </c>
      <c r="N37" s="188">
        <f t="shared" si="3"/>
        <v>173298</v>
      </c>
      <c r="O37" s="188">
        <f t="shared" si="3"/>
        <v>168298</v>
      </c>
      <c r="P37" s="188">
        <f t="shared" si="3"/>
        <v>164962</v>
      </c>
      <c r="Q37" s="188">
        <f t="shared" si="3"/>
        <v>164962</v>
      </c>
      <c r="R37" s="409"/>
      <c r="S37" s="409"/>
      <c r="T37" s="409"/>
      <c r="U37" s="409"/>
    </row>
    <row r="38" spans="1:21" s="411" customFormat="1" ht="24">
      <c r="A38" s="260"/>
      <c r="B38" s="196"/>
      <c r="C38" s="196"/>
      <c r="D38" s="196">
        <v>2</v>
      </c>
      <c r="E38" s="196"/>
      <c r="F38" s="398" t="s">
        <v>244</v>
      </c>
      <c r="G38" s="415"/>
      <c r="H38" s="433"/>
      <c r="I38" s="433"/>
      <c r="J38" s="433"/>
      <c r="K38" s="434"/>
      <c r="L38" s="434"/>
      <c r="M38" s="401">
        <f>M39</f>
        <v>350000</v>
      </c>
      <c r="N38" s="401">
        <f>N39</f>
        <v>173298</v>
      </c>
      <c r="O38" s="401">
        <f t="shared" si="3"/>
        <v>168298</v>
      </c>
      <c r="P38" s="401">
        <f t="shared" si="3"/>
        <v>164962</v>
      </c>
      <c r="Q38" s="401">
        <f t="shared" si="3"/>
        <v>164962</v>
      </c>
      <c r="R38" s="418"/>
      <c r="S38" s="418"/>
      <c r="T38" s="418"/>
      <c r="U38" s="418"/>
    </row>
    <row r="39" spans="1:21" s="411" customFormat="1" ht="12">
      <c r="A39" s="260"/>
      <c r="B39" s="260"/>
      <c r="C39" s="260"/>
      <c r="D39" s="260"/>
      <c r="E39" s="260">
        <v>232</v>
      </c>
      <c r="F39" s="546" t="s">
        <v>245</v>
      </c>
      <c r="G39" s="158" t="s">
        <v>234</v>
      </c>
      <c r="H39" s="427">
        <v>4300</v>
      </c>
      <c r="I39" s="427">
        <f>H39-1000</f>
        <v>3300</v>
      </c>
      <c r="J39" s="427">
        <v>3944</v>
      </c>
      <c r="K39" s="424">
        <f>IFERROR(J39/H39*100,0)</f>
        <v>91.720930232558146</v>
      </c>
      <c r="L39" s="424">
        <f>IFERROR(J39/I39*100,0)</f>
        <v>119.5151515151515</v>
      </c>
      <c r="M39" s="188">
        <v>350000</v>
      </c>
      <c r="N39" s="188">
        <v>173298</v>
      </c>
      <c r="O39" s="188">
        <v>168298</v>
      </c>
      <c r="P39" s="188">
        <v>164962</v>
      </c>
      <c r="Q39" s="188">
        <v>164962</v>
      </c>
      <c r="R39" s="409">
        <f>IFERROR(O39/M39*100,0)</f>
        <v>48.085142857142863</v>
      </c>
      <c r="S39" s="409">
        <f>IFERROR(O39/N39*100,0)</f>
        <v>97.114796477743539</v>
      </c>
      <c r="T39" s="409">
        <f>IFERROR(P39/M39*100,0)</f>
        <v>47.132000000000005</v>
      </c>
      <c r="U39" s="409">
        <f>IFERROR(P39/N39*100,0)</f>
        <v>95.189788687694033</v>
      </c>
    </row>
    <row r="40" spans="1:21" s="411" customFormat="1" ht="24">
      <c r="A40" s="260">
        <v>2</v>
      </c>
      <c r="B40" s="260"/>
      <c r="C40" s="260"/>
      <c r="D40" s="260"/>
      <c r="E40" s="260"/>
      <c r="F40" s="546" t="s">
        <v>246</v>
      </c>
      <c r="G40" s="158"/>
      <c r="H40" s="427"/>
      <c r="I40" s="427"/>
      <c r="J40" s="427"/>
      <c r="K40" s="424"/>
      <c r="L40" s="424"/>
      <c r="M40" s="186">
        <f>M41</f>
        <v>95093393</v>
      </c>
      <c r="N40" s="186">
        <f t="shared" ref="N40:Q41" si="4">N41</f>
        <v>98253877.850000009</v>
      </c>
      <c r="O40" s="186">
        <f t="shared" si="4"/>
        <v>92767265.890000015</v>
      </c>
      <c r="P40" s="186">
        <f t="shared" si="4"/>
        <v>88814911.790000007</v>
      </c>
      <c r="Q40" s="186">
        <f t="shared" si="4"/>
        <v>88814911.790000007</v>
      </c>
      <c r="R40" s="409"/>
      <c r="S40" s="409"/>
      <c r="T40" s="409"/>
      <c r="U40" s="409"/>
    </row>
    <row r="41" spans="1:21" s="420" customFormat="1">
      <c r="A41" s="260"/>
      <c r="B41" s="260">
        <v>1</v>
      </c>
      <c r="C41" s="260"/>
      <c r="D41" s="260"/>
      <c r="E41" s="260"/>
      <c r="F41" s="546" t="s">
        <v>207</v>
      </c>
      <c r="G41" s="158"/>
      <c r="H41" s="427"/>
      <c r="I41" s="427"/>
      <c r="J41" s="427"/>
      <c r="K41" s="424"/>
      <c r="L41" s="424"/>
      <c r="M41" s="188">
        <f>M42</f>
        <v>95093393</v>
      </c>
      <c r="N41" s="188">
        <f t="shared" si="4"/>
        <v>98253877.850000009</v>
      </c>
      <c r="O41" s="188">
        <f t="shared" si="4"/>
        <v>92767265.890000015</v>
      </c>
      <c r="P41" s="188">
        <f t="shared" si="4"/>
        <v>88814911.790000007</v>
      </c>
      <c r="Q41" s="188">
        <f t="shared" si="4"/>
        <v>88814911.790000007</v>
      </c>
      <c r="R41" s="409"/>
      <c r="S41" s="409"/>
      <c r="T41" s="409"/>
      <c r="U41" s="409"/>
    </row>
    <row r="42" spans="1:21" s="420" customFormat="1" ht="24">
      <c r="A42" s="260"/>
      <c r="B42" s="260"/>
      <c r="C42" s="260">
        <v>7</v>
      </c>
      <c r="D42" s="260"/>
      <c r="E42" s="260"/>
      <c r="F42" s="546" t="s">
        <v>247</v>
      </c>
      <c r="G42" s="158"/>
      <c r="H42" s="427"/>
      <c r="I42" s="427"/>
      <c r="J42" s="427"/>
      <c r="K42" s="424"/>
      <c r="L42" s="424"/>
      <c r="M42" s="188">
        <f>M43+M46</f>
        <v>95093393</v>
      </c>
      <c r="N42" s="188">
        <f>N43+N46</f>
        <v>98253877.850000009</v>
      </c>
      <c r="O42" s="188">
        <f>O43+O46</f>
        <v>92767265.890000015</v>
      </c>
      <c r="P42" s="188">
        <f>P43+P46</f>
        <v>88814911.790000007</v>
      </c>
      <c r="Q42" s="188">
        <f>Q43+Q46</f>
        <v>88814911.790000007</v>
      </c>
      <c r="R42" s="409"/>
      <c r="S42" s="409"/>
      <c r="T42" s="409"/>
      <c r="U42" s="409"/>
    </row>
    <row r="43" spans="1:21" s="420" customFormat="1">
      <c r="A43" s="260"/>
      <c r="B43" s="260"/>
      <c r="C43" s="260"/>
      <c r="D43" s="260">
        <v>1</v>
      </c>
      <c r="E43" s="260"/>
      <c r="F43" s="546" t="s">
        <v>248</v>
      </c>
      <c r="G43" s="158"/>
      <c r="H43" s="427"/>
      <c r="I43" s="427"/>
      <c r="J43" s="427"/>
      <c r="K43" s="424"/>
      <c r="L43" s="424"/>
      <c r="M43" s="188">
        <f>M44+M45</f>
        <v>3068595</v>
      </c>
      <c r="N43" s="188">
        <f>N44+N45</f>
        <v>4442187</v>
      </c>
      <c r="O43" s="188">
        <f>O44+O45</f>
        <v>3925095.36</v>
      </c>
      <c r="P43" s="188">
        <f>P44+P45</f>
        <v>2780203.05</v>
      </c>
      <c r="Q43" s="188">
        <f>Q44+Q45</f>
        <v>2780203.05</v>
      </c>
      <c r="R43" s="409"/>
      <c r="S43" s="409"/>
      <c r="T43" s="409"/>
      <c r="U43" s="409"/>
    </row>
    <row r="44" spans="1:21" s="420" customFormat="1" ht="24">
      <c r="A44" s="260"/>
      <c r="B44" s="260"/>
      <c r="C44" s="260"/>
      <c r="D44" s="260"/>
      <c r="E44" s="260">
        <v>201</v>
      </c>
      <c r="F44" s="352" t="s">
        <v>249</v>
      </c>
      <c r="G44" s="158" t="s">
        <v>225</v>
      </c>
      <c r="H44" s="427">
        <v>1</v>
      </c>
      <c r="I44" s="427">
        <v>4</v>
      </c>
      <c r="J44" s="427">
        <v>4</v>
      </c>
      <c r="K44" s="424">
        <f>IFERROR(J44/H44*100,0)</f>
        <v>400</v>
      </c>
      <c r="L44" s="424">
        <f>IFERROR(J44/I44*100,0)</f>
        <v>100</v>
      </c>
      <c r="M44" s="188">
        <v>1500000</v>
      </c>
      <c r="N44" s="188">
        <v>2873592</v>
      </c>
      <c r="O44" s="188">
        <v>2356500.36</v>
      </c>
      <c r="P44" s="188">
        <v>1211608.05</v>
      </c>
      <c r="Q44" s="188">
        <v>1211608.05</v>
      </c>
      <c r="R44" s="409">
        <f>IFERROR(O44/M44*100,0)</f>
        <v>157.10002399999999</v>
      </c>
      <c r="S44" s="409">
        <f>IFERROR(O44/N44*100,0)</f>
        <v>82.005391162002113</v>
      </c>
      <c r="T44" s="409">
        <f>IFERROR(P44/M44*100,0)</f>
        <v>80.773870000000002</v>
      </c>
      <c r="U44" s="409">
        <f>IFERROR(P44/N44*100,0)</f>
        <v>42.163537830005097</v>
      </c>
    </row>
    <row r="45" spans="1:21" s="420" customFormat="1" ht="24">
      <c r="A45" s="260"/>
      <c r="B45" s="260"/>
      <c r="C45" s="260"/>
      <c r="D45" s="260"/>
      <c r="E45" s="260">
        <v>203</v>
      </c>
      <c r="F45" s="352" t="s">
        <v>250</v>
      </c>
      <c r="G45" s="158" t="s">
        <v>248</v>
      </c>
      <c r="H45" s="427">
        <v>5</v>
      </c>
      <c r="I45" s="427">
        <v>5</v>
      </c>
      <c r="J45" s="427">
        <v>5</v>
      </c>
      <c r="K45" s="424">
        <f>IFERROR(J45/H45*100,0)</f>
        <v>100</v>
      </c>
      <c r="L45" s="424">
        <f>IFERROR(J45/I45*100,0)</f>
        <v>100</v>
      </c>
      <c r="M45" s="188">
        <v>1568595</v>
      </c>
      <c r="N45" s="188">
        <v>1568595</v>
      </c>
      <c r="O45" s="188">
        <v>1568595</v>
      </c>
      <c r="P45" s="188">
        <v>1568595</v>
      </c>
      <c r="Q45" s="188">
        <v>1568595</v>
      </c>
      <c r="R45" s="409">
        <f>IFERROR(O45/M45*100,0)</f>
        <v>100</v>
      </c>
      <c r="S45" s="409">
        <f>IFERROR(O45/N45*100,0)</f>
        <v>100</v>
      </c>
      <c r="T45" s="409">
        <f>IFERROR(P45/M45*100,0)</f>
        <v>100</v>
      </c>
      <c r="U45" s="409">
        <f>IFERROR(P45/N45*100,0)</f>
        <v>100</v>
      </c>
    </row>
    <row r="46" spans="1:21" s="420" customFormat="1">
      <c r="A46" s="260"/>
      <c r="B46" s="260"/>
      <c r="C46" s="260"/>
      <c r="D46" s="260">
        <v>2</v>
      </c>
      <c r="E46" s="260"/>
      <c r="F46" s="352" t="s">
        <v>251</v>
      </c>
      <c r="G46" s="158"/>
      <c r="H46" s="427"/>
      <c r="I46" s="427"/>
      <c r="J46" s="427"/>
      <c r="K46" s="424"/>
      <c r="L46" s="424"/>
      <c r="M46" s="188">
        <f>M47</f>
        <v>92024798</v>
      </c>
      <c r="N46" s="188">
        <f>N47</f>
        <v>93811690.850000009</v>
      </c>
      <c r="O46" s="188">
        <f>O47</f>
        <v>88842170.530000016</v>
      </c>
      <c r="P46" s="188">
        <f>P47</f>
        <v>86034708.74000001</v>
      </c>
      <c r="Q46" s="188">
        <f>Q47</f>
        <v>86034708.74000001</v>
      </c>
      <c r="R46" s="409"/>
      <c r="S46" s="409"/>
      <c r="T46" s="409"/>
      <c r="U46" s="409"/>
    </row>
    <row r="47" spans="1:21" s="420" customFormat="1" ht="36">
      <c r="A47" s="260"/>
      <c r="B47" s="260"/>
      <c r="C47" s="260"/>
      <c r="D47" s="260"/>
      <c r="E47" s="260">
        <v>204</v>
      </c>
      <c r="F47" s="352" t="s">
        <v>252</v>
      </c>
      <c r="G47" s="158" t="s">
        <v>253</v>
      </c>
      <c r="H47" s="427">
        <v>1</v>
      </c>
      <c r="I47" s="427">
        <v>2</v>
      </c>
      <c r="J47" s="427">
        <v>2</v>
      </c>
      <c r="K47" s="424">
        <f>IFERROR(J47/H47*100,0)</f>
        <v>200</v>
      </c>
      <c r="L47" s="424">
        <f>IFERROR(J47/I47*100,0)</f>
        <v>100</v>
      </c>
      <c r="M47" s="188">
        <v>92024798</v>
      </c>
      <c r="N47" s="188">
        <v>93811690.850000009</v>
      </c>
      <c r="O47" s="188">
        <v>88842170.530000016</v>
      </c>
      <c r="P47" s="188">
        <v>86034708.74000001</v>
      </c>
      <c r="Q47" s="188">
        <v>86034708.74000001</v>
      </c>
      <c r="R47" s="409">
        <f>IFERROR(O47/M47*100,0)</f>
        <v>96.541554516642364</v>
      </c>
      <c r="S47" s="409">
        <f>IFERROR(O47/N47*100,0)</f>
        <v>94.702664161606478</v>
      </c>
      <c r="T47" s="409">
        <f>IFERROR(P47/M47*100,0)</f>
        <v>93.490787928705927</v>
      </c>
      <c r="U47" s="409">
        <f>IFERROR(P47/N47*100,0)</f>
        <v>91.710007527276119</v>
      </c>
    </row>
    <row r="48" spans="1:21" s="420" customFormat="1" ht="24">
      <c r="A48" s="260">
        <v>3</v>
      </c>
      <c r="B48" s="260"/>
      <c r="C48" s="260"/>
      <c r="D48" s="260"/>
      <c r="E48" s="260"/>
      <c r="F48" s="352" t="s">
        <v>254</v>
      </c>
      <c r="G48" s="158"/>
      <c r="H48" s="427"/>
      <c r="I48" s="427"/>
      <c r="J48" s="427"/>
      <c r="K48" s="424"/>
      <c r="L48" s="424"/>
      <c r="M48" s="188">
        <f>M49</f>
        <v>44995448</v>
      </c>
      <c r="N48" s="188">
        <f>N49</f>
        <v>32665354.849999998</v>
      </c>
      <c r="O48" s="188">
        <f>O49</f>
        <v>30917098.490000002</v>
      </c>
      <c r="P48" s="188">
        <f>P49</f>
        <v>30907593.720000003</v>
      </c>
      <c r="Q48" s="188">
        <f>Q49</f>
        <v>30907593.720000003</v>
      </c>
      <c r="R48" s="409"/>
      <c r="S48" s="409"/>
      <c r="T48" s="409"/>
      <c r="U48" s="409"/>
    </row>
    <row r="49" spans="1:21" s="420" customFormat="1">
      <c r="A49" s="260"/>
      <c r="B49" s="260">
        <v>3</v>
      </c>
      <c r="C49" s="260"/>
      <c r="D49" s="260"/>
      <c r="E49" s="260"/>
      <c r="F49" s="352" t="s">
        <v>255</v>
      </c>
      <c r="G49" s="158"/>
      <c r="H49" s="427"/>
      <c r="I49" s="427"/>
      <c r="J49" s="427"/>
      <c r="K49" s="424"/>
      <c r="L49" s="424"/>
      <c r="M49" s="188">
        <f>M50+M53</f>
        <v>44995448</v>
      </c>
      <c r="N49" s="188">
        <f>N50+N53</f>
        <v>32665354.849999998</v>
      </c>
      <c r="O49" s="188">
        <f>O50+O53</f>
        <v>30917098.490000002</v>
      </c>
      <c r="P49" s="188">
        <f>P50+P53</f>
        <v>30907593.720000003</v>
      </c>
      <c r="Q49" s="188">
        <f>Q50+Q53</f>
        <v>30907593.720000003</v>
      </c>
      <c r="R49" s="409"/>
      <c r="S49" s="409"/>
      <c r="T49" s="409"/>
      <c r="U49" s="409"/>
    </row>
    <row r="50" spans="1:21" s="420" customFormat="1" ht="36">
      <c r="A50" s="260"/>
      <c r="B50" s="260"/>
      <c r="C50" s="260">
        <v>1</v>
      </c>
      <c r="D50" s="260"/>
      <c r="E50" s="260"/>
      <c r="F50" s="352" t="s">
        <v>243</v>
      </c>
      <c r="G50" s="158"/>
      <c r="H50" s="427"/>
      <c r="I50" s="427"/>
      <c r="J50" s="427"/>
      <c r="K50" s="424"/>
      <c r="L50" s="424"/>
      <c r="M50" s="188">
        <f>M51</f>
        <v>41404617</v>
      </c>
      <c r="N50" s="188">
        <f t="shared" ref="N50:Q51" si="5">N51</f>
        <v>30323813.199999999</v>
      </c>
      <c r="O50" s="188">
        <f t="shared" si="5"/>
        <v>28586853.200000003</v>
      </c>
      <c r="P50" s="188">
        <f t="shared" si="5"/>
        <v>28586853.200000003</v>
      </c>
      <c r="Q50" s="188">
        <f t="shared" si="5"/>
        <v>28586853.200000003</v>
      </c>
      <c r="R50" s="409"/>
      <c r="S50" s="409"/>
      <c r="T50" s="409"/>
      <c r="U50" s="409"/>
    </row>
    <row r="51" spans="1:21" s="420" customFormat="1" ht="24">
      <c r="A51" s="260"/>
      <c r="B51" s="260"/>
      <c r="C51" s="260"/>
      <c r="D51" s="260">
        <v>1</v>
      </c>
      <c r="E51" s="260"/>
      <c r="F51" s="352" t="s">
        <v>256</v>
      </c>
      <c r="G51" s="158"/>
      <c r="H51" s="427"/>
      <c r="I51" s="427"/>
      <c r="J51" s="427"/>
      <c r="K51" s="424"/>
      <c r="L51" s="424"/>
      <c r="M51" s="188">
        <f>M52</f>
        <v>41404617</v>
      </c>
      <c r="N51" s="188">
        <f t="shared" si="5"/>
        <v>30323813.199999999</v>
      </c>
      <c r="O51" s="188">
        <f t="shared" si="5"/>
        <v>28586853.200000003</v>
      </c>
      <c r="P51" s="188">
        <f t="shared" si="5"/>
        <v>28586853.200000003</v>
      </c>
      <c r="Q51" s="188">
        <f t="shared" si="5"/>
        <v>28586853.200000003</v>
      </c>
      <c r="R51" s="409"/>
      <c r="S51" s="409"/>
      <c r="T51" s="409"/>
      <c r="U51" s="409"/>
    </row>
    <row r="52" spans="1:21" s="420" customFormat="1" ht="36">
      <c r="A52" s="260"/>
      <c r="B52" s="260"/>
      <c r="C52" s="260"/>
      <c r="D52" s="260"/>
      <c r="E52" s="260">
        <v>215</v>
      </c>
      <c r="F52" s="352" t="s">
        <v>257</v>
      </c>
      <c r="G52" s="158" t="s">
        <v>258</v>
      </c>
      <c r="H52" s="427">
        <v>500</v>
      </c>
      <c r="I52" s="427">
        <v>500</v>
      </c>
      <c r="J52" s="427">
        <v>2395</v>
      </c>
      <c r="K52" s="424">
        <f>IFERROR(J52/H52*100,0)</f>
        <v>479</v>
      </c>
      <c r="L52" s="424">
        <f>IFERROR(J52/I52*100,0)</f>
        <v>479</v>
      </c>
      <c r="M52" s="192">
        <v>41404617</v>
      </c>
      <c r="N52" s="192">
        <v>30323813.199999999</v>
      </c>
      <c r="O52" s="188">
        <v>28586853.200000003</v>
      </c>
      <c r="P52" s="188">
        <v>28586853.200000003</v>
      </c>
      <c r="Q52" s="188">
        <v>28586853.200000003</v>
      </c>
      <c r="R52" s="409">
        <f>IFERROR(O52/M52*100,0)</f>
        <v>69.042670289644263</v>
      </c>
      <c r="S52" s="409">
        <f>IFERROR(O52/N52*100,0)</f>
        <v>94.271960493411839</v>
      </c>
      <c r="T52" s="409">
        <f>IFERROR(P52/M52*100,0)</f>
        <v>69.042670289644263</v>
      </c>
      <c r="U52" s="409">
        <f>IFERROR(P52/N52*100,0)</f>
        <v>94.271960493411839</v>
      </c>
    </row>
    <row r="53" spans="1:21" s="420" customFormat="1" ht="24">
      <c r="A53" s="260"/>
      <c r="B53" s="260"/>
      <c r="C53" s="260">
        <v>9</v>
      </c>
      <c r="D53" s="260"/>
      <c r="E53" s="260"/>
      <c r="F53" s="352" t="s">
        <v>259</v>
      </c>
      <c r="G53" s="158"/>
      <c r="H53" s="427"/>
      <c r="I53" s="427"/>
      <c r="J53" s="427"/>
      <c r="K53" s="424"/>
      <c r="L53" s="424"/>
      <c r="M53" s="188">
        <f>M54</f>
        <v>3590831</v>
      </c>
      <c r="N53" s="188">
        <f t="shared" ref="N53:Q54" si="6">N54</f>
        <v>2341541.65</v>
      </c>
      <c r="O53" s="188">
        <f t="shared" si="6"/>
        <v>2330245.29</v>
      </c>
      <c r="P53" s="188">
        <f t="shared" si="6"/>
        <v>2320740.52</v>
      </c>
      <c r="Q53" s="188">
        <f t="shared" si="6"/>
        <v>2320740.52</v>
      </c>
      <c r="R53" s="409"/>
      <c r="S53" s="409"/>
      <c r="T53" s="409"/>
      <c r="U53" s="409"/>
    </row>
    <row r="54" spans="1:21" s="420" customFormat="1">
      <c r="A54" s="260"/>
      <c r="B54" s="260"/>
      <c r="C54" s="260"/>
      <c r="D54" s="260">
        <v>3</v>
      </c>
      <c r="E54" s="260"/>
      <c r="F54" s="352" t="s">
        <v>260</v>
      </c>
      <c r="G54" s="158"/>
      <c r="H54" s="427"/>
      <c r="I54" s="427"/>
      <c r="J54" s="427"/>
      <c r="K54" s="424"/>
      <c r="L54" s="424"/>
      <c r="M54" s="188">
        <f>M55</f>
        <v>3590831</v>
      </c>
      <c r="N54" s="188">
        <f t="shared" si="6"/>
        <v>2341541.65</v>
      </c>
      <c r="O54" s="188">
        <f t="shared" si="6"/>
        <v>2330245.29</v>
      </c>
      <c r="P54" s="188">
        <f t="shared" si="6"/>
        <v>2320740.52</v>
      </c>
      <c r="Q54" s="188">
        <f t="shared" si="6"/>
        <v>2320740.52</v>
      </c>
      <c r="R54" s="409"/>
      <c r="S54" s="409"/>
      <c r="T54" s="409"/>
      <c r="U54" s="409"/>
    </row>
    <row r="55" spans="1:21" s="420" customFormat="1">
      <c r="A55" s="260"/>
      <c r="B55" s="260"/>
      <c r="C55" s="260"/>
      <c r="D55" s="260"/>
      <c r="E55" s="260">
        <v>201</v>
      </c>
      <c r="F55" s="352" t="s">
        <v>261</v>
      </c>
      <c r="G55" s="158" t="s">
        <v>262</v>
      </c>
      <c r="H55" s="427">
        <v>920</v>
      </c>
      <c r="I55" s="427">
        <v>920</v>
      </c>
      <c r="J55" s="427">
        <v>1920</v>
      </c>
      <c r="K55" s="424">
        <f>IFERROR(J55/H55*100,0)</f>
        <v>208.69565217391303</v>
      </c>
      <c r="L55" s="424">
        <f>IFERROR(J55/I55*100,0)</f>
        <v>208.69565217391303</v>
      </c>
      <c r="M55" s="188">
        <v>3590831</v>
      </c>
      <c r="N55" s="188">
        <v>2341541.65</v>
      </c>
      <c r="O55" s="188">
        <v>2330245.29</v>
      </c>
      <c r="P55" s="188">
        <v>2320740.52</v>
      </c>
      <c r="Q55" s="188">
        <v>2320740.52</v>
      </c>
      <c r="R55" s="409">
        <f>IFERROR(O55/M55*100,0)</f>
        <v>64.894318056182541</v>
      </c>
      <c r="S55" s="409">
        <f>IFERROR(O55/N55*100,0)</f>
        <v>99.517567411196822</v>
      </c>
      <c r="T55" s="409">
        <f>IFERROR(P55/M55*100,0)</f>
        <v>64.62962250242353</v>
      </c>
      <c r="U55" s="409">
        <f>IFERROR(P55/N55*100,0)</f>
        <v>99.11164808877092</v>
      </c>
    </row>
    <row r="56" spans="1:21" s="420" customFormat="1" ht="36">
      <c r="A56" s="260">
        <v>4</v>
      </c>
      <c r="B56" s="260"/>
      <c r="C56" s="260"/>
      <c r="D56" s="260"/>
      <c r="E56" s="260"/>
      <c r="F56" s="352" t="s">
        <v>263</v>
      </c>
      <c r="G56" s="260"/>
      <c r="H56" s="427"/>
      <c r="I56" s="427"/>
      <c r="J56" s="427"/>
      <c r="K56" s="424"/>
      <c r="L56" s="424"/>
      <c r="M56" s="188">
        <f>M57</f>
        <v>653094544</v>
      </c>
      <c r="N56" s="188">
        <f>N57</f>
        <v>657985731.97000015</v>
      </c>
      <c r="O56" s="188">
        <f>O57</f>
        <v>614866924.71000004</v>
      </c>
      <c r="P56" s="188">
        <f>P57</f>
        <v>584732554.34000003</v>
      </c>
      <c r="Q56" s="188">
        <f>Q57</f>
        <v>584732554.34000003</v>
      </c>
      <c r="R56" s="409"/>
      <c r="S56" s="409"/>
      <c r="T56" s="409"/>
      <c r="U56" s="409"/>
    </row>
    <row r="57" spans="1:21" s="420" customFormat="1">
      <c r="A57" s="260"/>
      <c r="B57" s="260">
        <v>2</v>
      </c>
      <c r="C57" s="260"/>
      <c r="D57" s="260"/>
      <c r="E57" s="260"/>
      <c r="F57" s="352" t="s">
        <v>213</v>
      </c>
      <c r="G57" s="158"/>
      <c r="H57" s="427"/>
      <c r="I57" s="427"/>
      <c r="J57" s="427"/>
      <c r="K57" s="424"/>
      <c r="L57" s="424"/>
      <c r="M57" s="188">
        <f>M58+M66</f>
        <v>653094544</v>
      </c>
      <c r="N57" s="188">
        <f>N58+N66</f>
        <v>657985731.97000015</v>
      </c>
      <c r="O57" s="188">
        <f>O58+O66</f>
        <v>614866924.71000004</v>
      </c>
      <c r="P57" s="188">
        <f>P58+P66</f>
        <v>584732554.34000003</v>
      </c>
      <c r="Q57" s="188">
        <f>Q58+Q66</f>
        <v>584732554.34000003</v>
      </c>
      <c r="R57" s="409"/>
      <c r="S57" s="409"/>
      <c r="T57" s="409"/>
      <c r="U57" s="409"/>
    </row>
    <row r="58" spans="1:21" s="420" customFormat="1">
      <c r="A58" s="260"/>
      <c r="B58" s="260"/>
      <c r="C58" s="260">
        <v>1</v>
      </c>
      <c r="D58" s="260"/>
      <c r="E58" s="260"/>
      <c r="F58" s="352" t="s">
        <v>264</v>
      </c>
      <c r="G58" s="158"/>
      <c r="H58" s="427"/>
      <c r="I58" s="427"/>
      <c r="J58" s="427"/>
      <c r="K58" s="424"/>
      <c r="L58" s="424"/>
      <c r="M58" s="188">
        <f>M59+M61+M63</f>
        <v>277858904</v>
      </c>
      <c r="N58" s="188">
        <f>N59+N61+N63</f>
        <v>290944328.64000005</v>
      </c>
      <c r="O58" s="188">
        <f>O59+O61+O63</f>
        <v>271290219.95999998</v>
      </c>
      <c r="P58" s="188">
        <f>P59+P61+P63</f>
        <v>265727700.55999997</v>
      </c>
      <c r="Q58" s="188">
        <f>Q59+Q61+Q63</f>
        <v>265727700.55999997</v>
      </c>
      <c r="R58" s="409"/>
      <c r="S58" s="409"/>
      <c r="T58" s="409"/>
      <c r="U58" s="409"/>
    </row>
    <row r="59" spans="1:21" s="420" customFormat="1">
      <c r="A59" s="260"/>
      <c r="B59" s="260"/>
      <c r="C59" s="260"/>
      <c r="D59" s="260">
        <v>1</v>
      </c>
      <c r="E59" s="260"/>
      <c r="F59" s="352" t="s">
        <v>265</v>
      </c>
      <c r="G59" s="158"/>
      <c r="H59" s="427"/>
      <c r="I59" s="427"/>
      <c r="J59" s="427"/>
      <c r="K59" s="424"/>
      <c r="L59" s="424"/>
      <c r="M59" s="188">
        <f>M60</f>
        <v>179633278</v>
      </c>
      <c r="N59" s="188">
        <f>N60</f>
        <v>176928557.99000001</v>
      </c>
      <c r="O59" s="188">
        <f>O60</f>
        <v>172929676.92999998</v>
      </c>
      <c r="P59" s="188">
        <f>P60</f>
        <v>171948659.24999997</v>
      </c>
      <c r="Q59" s="188">
        <f>Q60</f>
        <v>171948659.24999997</v>
      </c>
      <c r="R59" s="409"/>
      <c r="S59" s="409"/>
      <c r="T59" s="409"/>
      <c r="U59" s="409"/>
    </row>
    <row r="60" spans="1:21" s="420" customFormat="1" ht="24">
      <c r="A60" s="260"/>
      <c r="B60" s="260"/>
      <c r="C60" s="260"/>
      <c r="D60" s="260"/>
      <c r="E60" s="260">
        <v>203</v>
      </c>
      <c r="F60" s="352" t="s">
        <v>266</v>
      </c>
      <c r="G60" s="158" t="s">
        <v>267</v>
      </c>
      <c r="H60" s="427">
        <v>200000</v>
      </c>
      <c r="I60" s="427">
        <f>H60</f>
        <v>200000</v>
      </c>
      <c r="J60" s="427">
        <v>261667</v>
      </c>
      <c r="K60" s="424">
        <f>IFERROR(J60/H60*100,0)</f>
        <v>130.83350000000002</v>
      </c>
      <c r="L60" s="424">
        <f>IFERROR(J60/I60*100,0)</f>
        <v>130.83350000000002</v>
      </c>
      <c r="M60" s="188">
        <v>179633278</v>
      </c>
      <c r="N60" s="188">
        <v>176928557.99000001</v>
      </c>
      <c r="O60" s="188">
        <v>172929676.92999998</v>
      </c>
      <c r="P60" s="188">
        <v>171948659.24999997</v>
      </c>
      <c r="Q60" s="188">
        <v>171948659.24999997</v>
      </c>
      <c r="R60" s="409">
        <f>IFERROR(O60/M60*100,0)</f>
        <v>96.268174168708313</v>
      </c>
      <c r="S60" s="409">
        <f>IFERROR(O60/N60*100,0)</f>
        <v>97.739832898979458</v>
      </c>
      <c r="T60" s="409">
        <f>IFERROR(P60/M60*100,0)</f>
        <v>95.722051706922571</v>
      </c>
      <c r="U60" s="409">
        <f>IFERROR(P60/N60*100,0)</f>
        <v>97.185361822549027</v>
      </c>
    </row>
    <row r="61" spans="1:21" s="420" customFormat="1" ht="36">
      <c r="A61" s="260"/>
      <c r="B61" s="260"/>
      <c r="C61" s="260"/>
      <c r="D61" s="260">
        <v>3</v>
      </c>
      <c r="E61" s="260"/>
      <c r="F61" s="352" t="s">
        <v>268</v>
      </c>
      <c r="G61" s="158"/>
      <c r="H61" s="427"/>
      <c r="I61" s="427"/>
      <c r="J61" s="427" t="s">
        <v>210</v>
      </c>
      <c r="K61" s="424"/>
      <c r="L61" s="424"/>
      <c r="M61" s="188">
        <f>M62</f>
        <v>15726621</v>
      </c>
      <c r="N61" s="188">
        <f>N62</f>
        <v>22236456.289999999</v>
      </c>
      <c r="O61" s="188">
        <f>O62</f>
        <v>8924371.7199999988</v>
      </c>
      <c r="P61" s="188">
        <f>P62</f>
        <v>8556770.6399999987</v>
      </c>
      <c r="Q61" s="188">
        <f>Q62</f>
        <v>8556770.6399999987</v>
      </c>
      <c r="R61" s="409"/>
      <c r="S61" s="409"/>
      <c r="T61" s="409"/>
      <c r="U61" s="409"/>
    </row>
    <row r="62" spans="1:21" s="420" customFormat="1" ht="48">
      <c r="A62" s="260"/>
      <c r="B62" s="260"/>
      <c r="C62" s="260"/>
      <c r="D62" s="260"/>
      <c r="E62" s="260">
        <v>206</v>
      </c>
      <c r="F62" s="352" t="s">
        <v>269</v>
      </c>
      <c r="G62" s="158" t="s">
        <v>270</v>
      </c>
      <c r="H62" s="427">
        <f>162-4.08</f>
        <v>157.91999999999999</v>
      </c>
      <c r="I62" s="427">
        <f>H62+16</f>
        <v>173.92</v>
      </c>
      <c r="J62" s="427">
        <f>50.877-4</f>
        <v>46.877000000000002</v>
      </c>
      <c r="K62" s="424">
        <f>IFERROR(J62/H62*100,0)</f>
        <v>29.684017223910846</v>
      </c>
      <c r="L62" s="424">
        <f>IFERROR(J62/I62*100,0)</f>
        <v>26.953196872125119</v>
      </c>
      <c r="M62" s="192">
        <v>15726621</v>
      </c>
      <c r="N62" s="192">
        <v>22236456.289999999</v>
      </c>
      <c r="O62" s="188">
        <v>8924371.7199999988</v>
      </c>
      <c r="P62" s="188">
        <v>8556770.6399999987</v>
      </c>
      <c r="Q62" s="188">
        <v>8556770.6399999987</v>
      </c>
      <c r="R62" s="409">
        <f>IFERROR(O62/M62*100,0)</f>
        <v>56.746911622019745</v>
      </c>
      <c r="S62" s="409">
        <f>IFERROR(O62/N62*100,0)</f>
        <v>40.133965608600128</v>
      </c>
      <c r="T62" s="409">
        <f>IFERROR(P62/M62*100,0)</f>
        <v>54.409466852415399</v>
      </c>
      <c r="U62" s="409">
        <f>IFERROR(P62/N62*100,0)</f>
        <v>38.48081964322742</v>
      </c>
    </row>
    <row r="63" spans="1:21" s="420" customFormat="1" ht="24">
      <c r="A63" s="260"/>
      <c r="B63" s="260"/>
      <c r="C63" s="260"/>
      <c r="D63" s="260">
        <v>5</v>
      </c>
      <c r="E63" s="260"/>
      <c r="F63" s="352" t="s">
        <v>271</v>
      </c>
      <c r="G63" s="158"/>
      <c r="H63" s="427"/>
      <c r="I63" s="427"/>
      <c r="J63" s="427"/>
      <c r="K63" s="424"/>
      <c r="L63" s="424"/>
      <c r="M63" s="188">
        <f>M64+M65</f>
        <v>82499005</v>
      </c>
      <c r="N63" s="188">
        <f>N64+N65</f>
        <v>91779314.360000029</v>
      </c>
      <c r="O63" s="188">
        <f>O64+O65</f>
        <v>89436171.310000017</v>
      </c>
      <c r="P63" s="188">
        <f>P64+P65</f>
        <v>85222270.670000017</v>
      </c>
      <c r="Q63" s="188">
        <f>Q64+Q65</f>
        <v>85222270.670000017</v>
      </c>
      <c r="R63" s="409"/>
      <c r="S63" s="409"/>
      <c r="T63" s="409"/>
      <c r="U63" s="409"/>
    </row>
    <row r="64" spans="1:21" s="420" customFormat="1" ht="24">
      <c r="A64" s="260"/>
      <c r="B64" s="260"/>
      <c r="C64" s="260"/>
      <c r="D64" s="260"/>
      <c r="E64" s="260">
        <v>207</v>
      </c>
      <c r="F64" s="352" t="s">
        <v>272</v>
      </c>
      <c r="G64" s="158" t="s">
        <v>273</v>
      </c>
      <c r="H64" s="427">
        <v>3000000</v>
      </c>
      <c r="I64" s="427">
        <f>H64+1000</f>
        <v>3001000</v>
      </c>
      <c r="J64" s="427">
        <v>6152467</v>
      </c>
      <c r="K64" s="424">
        <f>IFERROR(J64/H64*100,0)</f>
        <v>205.08223333333336</v>
      </c>
      <c r="L64" s="424">
        <f>IFERROR(J64/I64*100,0)</f>
        <v>205.01389536821057</v>
      </c>
      <c r="M64" s="188">
        <v>7585030</v>
      </c>
      <c r="N64" s="188">
        <v>8006487.54</v>
      </c>
      <c r="O64" s="188">
        <v>7331059.4100000001</v>
      </c>
      <c r="P64" s="188">
        <v>6682549.4900000002</v>
      </c>
      <c r="Q64" s="188">
        <v>6682549.4900000002</v>
      </c>
      <c r="R64" s="409">
        <f>IFERROR(O64/M64*100,0)</f>
        <v>96.651686413896854</v>
      </c>
      <c r="S64" s="409">
        <f>IFERROR(O64/N64*100,0)</f>
        <v>91.563989494449388</v>
      </c>
      <c r="T64" s="409">
        <f>IFERROR(P64/M64*100,0)</f>
        <v>88.101820164191835</v>
      </c>
      <c r="U64" s="409">
        <f>IFERROR(P64/N64*100,0)</f>
        <v>83.464183970990106</v>
      </c>
    </row>
    <row r="65" spans="1:21" s="420" customFormat="1">
      <c r="A65" s="260"/>
      <c r="B65" s="260"/>
      <c r="C65" s="260"/>
      <c r="D65" s="260"/>
      <c r="E65" s="260">
        <v>208</v>
      </c>
      <c r="F65" s="352" t="s">
        <v>274</v>
      </c>
      <c r="G65" s="158" t="s">
        <v>275</v>
      </c>
      <c r="H65" s="427">
        <v>800</v>
      </c>
      <c r="I65" s="427">
        <f>H65+1860</f>
        <v>2660</v>
      </c>
      <c r="J65" s="427">
        <v>9711</v>
      </c>
      <c r="K65" s="424">
        <f>IFERROR(J65/H65*100,0)</f>
        <v>1213.875</v>
      </c>
      <c r="L65" s="424">
        <f>IFERROR(J65/I65*100,0)</f>
        <v>365.0751879699248</v>
      </c>
      <c r="M65" s="188">
        <v>74913975</v>
      </c>
      <c r="N65" s="188">
        <v>83772826.820000023</v>
      </c>
      <c r="O65" s="188">
        <v>82105111.900000021</v>
      </c>
      <c r="P65" s="188">
        <v>78539721.180000022</v>
      </c>
      <c r="Q65" s="188">
        <v>78539721.180000022</v>
      </c>
      <c r="R65" s="409">
        <f>IFERROR(O65/M65*100,0)</f>
        <v>109.59919280748353</v>
      </c>
      <c r="S65" s="409">
        <f>IFERROR(O65/N65*100,0)</f>
        <v>98.009241202301354</v>
      </c>
      <c r="T65" s="409">
        <f>IFERROR(P65/M65*100,0)</f>
        <v>104.83987958188044</v>
      </c>
      <c r="U65" s="409">
        <f>IFERROR(P65/N65*100,0)</f>
        <v>93.753218270592427</v>
      </c>
    </row>
    <row r="66" spans="1:21" s="420" customFormat="1" ht="24">
      <c r="A66" s="260"/>
      <c r="B66" s="260"/>
      <c r="C66" s="260">
        <v>2</v>
      </c>
      <c r="D66" s="260"/>
      <c r="E66" s="260"/>
      <c r="F66" s="352" t="s">
        <v>214</v>
      </c>
      <c r="G66" s="158"/>
      <c r="H66" s="427"/>
      <c r="I66" s="427"/>
      <c r="J66" s="427"/>
      <c r="K66" s="424"/>
      <c r="L66" s="424"/>
      <c r="M66" s="188">
        <f>M67+M75+M77+M79</f>
        <v>375235640</v>
      </c>
      <c r="N66" s="188">
        <f>N67+N75+N77+N79</f>
        <v>367041403.3300001</v>
      </c>
      <c r="O66" s="188">
        <f>O67+O75+O77+O79</f>
        <v>343576704.75</v>
      </c>
      <c r="P66" s="188">
        <f>P67+P75+P77+P79</f>
        <v>319004853.78000003</v>
      </c>
      <c r="Q66" s="188">
        <f>Q67+Q75+Q77+Q79</f>
        <v>319004853.78000003</v>
      </c>
      <c r="R66" s="409"/>
      <c r="S66" s="409"/>
      <c r="T66" s="409"/>
      <c r="U66" s="409"/>
    </row>
    <row r="67" spans="1:21" s="420" customFormat="1">
      <c r="A67" s="260"/>
      <c r="B67" s="260"/>
      <c r="C67" s="260"/>
      <c r="D67" s="260">
        <v>1</v>
      </c>
      <c r="E67" s="260"/>
      <c r="F67" s="352" t="s">
        <v>276</v>
      </c>
      <c r="G67" s="158"/>
      <c r="H67" s="427"/>
      <c r="I67" s="427"/>
      <c r="J67" s="427"/>
      <c r="K67" s="424"/>
      <c r="L67" s="424"/>
      <c r="M67" s="188">
        <f>M68+M69+M70+M71+M72+M73+M74</f>
        <v>246076240</v>
      </c>
      <c r="N67" s="188">
        <f>N68+N69+N70+N71+N72+N73+N74</f>
        <v>266994274.06000003</v>
      </c>
      <c r="O67" s="188">
        <f>O68+O69+O70+O71+O72+O73+O74</f>
        <v>245827452.48000002</v>
      </c>
      <c r="P67" s="188">
        <f>P68+P69+P70+P71+P72+P73+P74</f>
        <v>233904330.73000002</v>
      </c>
      <c r="Q67" s="188">
        <f>Q68+Q69+Q70+Q71+Q72+Q73+Q74</f>
        <v>233904330.73000002</v>
      </c>
      <c r="R67" s="409"/>
      <c r="S67" s="409"/>
      <c r="T67" s="409"/>
      <c r="U67" s="409"/>
    </row>
    <row r="68" spans="1:21" s="420" customFormat="1">
      <c r="A68" s="196"/>
      <c r="B68" s="196"/>
      <c r="C68" s="196"/>
      <c r="D68" s="196"/>
      <c r="E68" s="196">
        <v>211</v>
      </c>
      <c r="F68" s="398" t="s">
        <v>277</v>
      </c>
      <c r="G68" s="415" t="s">
        <v>278</v>
      </c>
      <c r="H68" s="433">
        <v>350000</v>
      </c>
      <c r="I68" s="433">
        <f>H68+13750</f>
        <v>363750</v>
      </c>
      <c r="J68" s="433">
        <v>138277</v>
      </c>
      <c r="K68" s="434">
        <f t="shared" ref="K68:K74" si="7">IFERROR(J68/H68*100,0)</f>
        <v>39.507714285714286</v>
      </c>
      <c r="L68" s="434">
        <f t="shared" ref="L68:L74" si="8">IFERROR(J68/I68*100,0)</f>
        <v>38.014295532646045</v>
      </c>
      <c r="M68" s="401">
        <v>10686642</v>
      </c>
      <c r="N68" s="401">
        <v>15753201.620000001</v>
      </c>
      <c r="O68" s="401">
        <v>15752781.620000001</v>
      </c>
      <c r="P68" s="401">
        <v>15662580.569999998</v>
      </c>
      <c r="Q68" s="401">
        <v>15662580.569999998</v>
      </c>
      <c r="R68" s="418">
        <f t="shared" ref="R68:R74" si="9">IFERROR(O68/M68*100,0)</f>
        <v>147.40628178617757</v>
      </c>
      <c r="S68" s="418">
        <f t="shared" ref="S68:S74" si="10">IFERROR(O68/N68*100,0)</f>
        <v>99.997333875296391</v>
      </c>
      <c r="T68" s="418">
        <f t="shared" ref="T68:T74" si="11">IFERROR(P68/M68*100,0)</f>
        <v>146.56222759216598</v>
      </c>
      <c r="U68" s="418">
        <f t="shared" ref="U68:U74" si="12">IFERROR(P68/N68*100,0)</f>
        <v>99.424745190304989</v>
      </c>
    </row>
    <row r="69" spans="1:21" s="420" customFormat="1" ht="48">
      <c r="A69" s="260"/>
      <c r="B69" s="260"/>
      <c r="C69" s="260"/>
      <c r="D69" s="260"/>
      <c r="E69" s="260">
        <v>215</v>
      </c>
      <c r="F69" s="352" t="s">
        <v>280</v>
      </c>
      <c r="G69" s="158" t="s">
        <v>221</v>
      </c>
      <c r="H69" s="427">
        <v>10</v>
      </c>
      <c r="I69" s="427">
        <v>11</v>
      </c>
      <c r="J69" s="427">
        <v>12</v>
      </c>
      <c r="K69" s="424">
        <f t="shared" si="7"/>
        <v>120</v>
      </c>
      <c r="L69" s="424">
        <f t="shared" si="8"/>
        <v>109.09090909090908</v>
      </c>
      <c r="M69" s="188">
        <v>3083021</v>
      </c>
      <c r="N69" s="188">
        <v>3482256</v>
      </c>
      <c r="O69" s="188">
        <v>3481559.4899999998</v>
      </c>
      <c r="P69" s="188">
        <v>3447584.5</v>
      </c>
      <c r="Q69" s="188">
        <v>3447584.5</v>
      </c>
      <c r="R69" s="409">
        <f t="shared" si="9"/>
        <v>112.92688210686855</v>
      </c>
      <c r="S69" s="409">
        <f t="shared" si="10"/>
        <v>99.979998311439473</v>
      </c>
      <c r="T69" s="409">
        <f t="shared" si="11"/>
        <v>111.82487890935546</v>
      </c>
      <c r="U69" s="409">
        <f t="shared" si="12"/>
        <v>99.004337992381949</v>
      </c>
    </row>
    <row r="70" spans="1:21" s="420" customFormat="1" ht="36">
      <c r="A70" s="260"/>
      <c r="B70" s="260"/>
      <c r="C70" s="260"/>
      <c r="D70" s="260"/>
      <c r="E70" s="260">
        <v>216</v>
      </c>
      <c r="F70" s="352" t="s">
        <v>281</v>
      </c>
      <c r="G70" s="158" t="s">
        <v>273</v>
      </c>
      <c r="H70" s="427">
        <v>12000</v>
      </c>
      <c r="I70" s="427">
        <f>H70+6634</f>
        <v>18634</v>
      </c>
      <c r="J70" s="427">
        <v>10787.1</v>
      </c>
      <c r="K70" s="424">
        <f t="shared" si="7"/>
        <v>89.892500000000013</v>
      </c>
      <c r="L70" s="424">
        <f t="shared" si="8"/>
        <v>57.889342062895786</v>
      </c>
      <c r="M70" s="188">
        <v>3472441</v>
      </c>
      <c r="N70" s="188">
        <v>7132846</v>
      </c>
      <c r="O70" s="188">
        <v>7100228.9199999999</v>
      </c>
      <c r="P70" s="188">
        <v>6105623.5299999993</v>
      </c>
      <c r="Q70" s="188">
        <v>6105623.5299999993</v>
      </c>
      <c r="R70" s="409">
        <f t="shared" si="9"/>
        <v>204.47370941651707</v>
      </c>
      <c r="S70" s="409">
        <f t="shared" si="10"/>
        <v>99.542719974607607</v>
      </c>
      <c r="T70" s="409">
        <f t="shared" si="11"/>
        <v>175.8308789119815</v>
      </c>
      <c r="U70" s="409">
        <f t="shared" si="12"/>
        <v>85.598701135563545</v>
      </c>
    </row>
    <row r="71" spans="1:21" s="420" customFormat="1" ht="48">
      <c r="A71" s="260"/>
      <c r="B71" s="260"/>
      <c r="C71" s="260"/>
      <c r="D71" s="260"/>
      <c r="E71" s="260">
        <v>217</v>
      </c>
      <c r="F71" s="352" t="s">
        <v>282</v>
      </c>
      <c r="G71" s="158" t="s">
        <v>221</v>
      </c>
      <c r="H71" s="427">
        <v>5</v>
      </c>
      <c r="I71" s="427">
        <v>5</v>
      </c>
      <c r="J71" s="427">
        <v>5</v>
      </c>
      <c r="K71" s="424">
        <f t="shared" si="7"/>
        <v>100</v>
      </c>
      <c r="L71" s="424">
        <f t="shared" si="8"/>
        <v>100</v>
      </c>
      <c r="M71" s="188">
        <v>7466213</v>
      </c>
      <c r="N71" s="188">
        <v>6094629.79</v>
      </c>
      <c r="O71" s="188">
        <v>5999799.79</v>
      </c>
      <c r="P71" s="188">
        <v>5802195.9299999997</v>
      </c>
      <c r="Q71" s="188">
        <v>5802195.9299999997</v>
      </c>
      <c r="R71" s="409">
        <f t="shared" si="9"/>
        <v>80.359344020857691</v>
      </c>
      <c r="S71" s="409">
        <f t="shared" si="10"/>
        <v>98.44404002757318</v>
      </c>
      <c r="T71" s="409">
        <f t="shared" si="11"/>
        <v>77.712702945924534</v>
      </c>
      <c r="U71" s="409">
        <f t="shared" si="12"/>
        <v>95.201778121456655</v>
      </c>
    </row>
    <row r="72" spans="1:21" s="420" customFormat="1" ht="48">
      <c r="A72" s="260"/>
      <c r="B72" s="260"/>
      <c r="C72" s="260"/>
      <c r="D72" s="260"/>
      <c r="E72" s="260">
        <v>218</v>
      </c>
      <c r="F72" s="352" t="s">
        <v>283</v>
      </c>
      <c r="G72" s="158" t="s">
        <v>273</v>
      </c>
      <c r="H72" s="427">
        <v>40000</v>
      </c>
      <c r="I72" s="427">
        <v>79242</v>
      </c>
      <c r="J72" s="427">
        <v>49530.390000000007</v>
      </c>
      <c r="K72" s="424">
        <f t="shared" si="7"/>
        <v>123.82597500000001</v>
      </c>
      <c r="L72" s="424">
        <f t="shared" si="8"/>
        <v>62.505224502157951</v>
      </c>
      <c r="M72" s="188">
        <v>67145088</v>
      </c>
      <c r="N72" s="188">
        <v>72582478.650000006</v>
      </c>
      <c r="O72" s="188">
        <v>66563612.270000003</v>
      </c>
      <c r="P72" s="188">
        <v>59036574.57</v>
      </c>
      <c r="Q72" s="188">
        <v>59036574.57</v>
      </c>
      <c r="R72" s="409">
        <f t="shared" si="9"/>
        <v>99.134001090295698</v>
      </c>
      <c r="S72" s="409">
        <f t="shared" si="10"/>
        <v>91.707549133140546</v>
      </c>
      <c r="T72" s="409">
        <f t="shared" si="11"/>
        <v>87.923891871286258</v>
      </c>
      <c r="U72" s="409">
        <f t="shared" si="12"/>
        <v>81.337225826470174</v>
      </c>
    </row>
    <row r="73" spans="1:21" s="420" customFormat="1" ht="48">
      <c r="A73" s="260"/>
      <c r="B73" s="260"/>
      <c r="C73" s="260"/>
      <c r="D73" s="260"/>
      <c r="E73" s="260">
        <v>219</v>
      </c>
      <c r="F73" s="352" t="s">
        <v>284</v>
      </c>
      <c r="G73" s="158" t="s">
        <v>285</v>
      </c>
      <c r="H73" s="427">
        <v>10</v>
      </c>
      <c r="I73" s="427">
        <v>28</v>
      </c>
      <c r="J73" s="427">
        <v>1908</v>
      </c>
      <c r="K73" s="424">
        <f t="shared" si="7"/>
        <v>19080</v>
      </c>
      <c r="L73" s="424">
        <f t="shared" si="8"/>
        <v>6814.2857142857138</v>
      </c>
      <c r="M73" s="192">
        <v>153532835</v>
      </c>
      <c r="N73" s="192">
        <v>161337262.00000003</v>
      </c>
      <c r="O73" s="188">
        <v>146317870.39000002</v>
      </c>
      <c r="P73" s="188">
        <v>143238171.63000003</v>
      </c>
      <c r="Q73" s="188">
        <v>143238171.63000003</v>
      </c>
      <c r="R73" s="409">
        <f t="shared" si="9"/>
        <v>95.300702543530846</v>
      </c>
      <c r="S73" s="409">
        <f t="shared" si="10"/>
        <v>90.690686439193442</v>
      </c>
      <c r="T73" s="409">
        <f t="shared" si="11"/>
        <v>93.294813210477116</v>
      </c>
      <c r="U73" s="409">
        <f t="shared" si="12"/>
        <v>88.78182873216231</v>
      </c>
    </row>
    <row r="74" spans="1:21" s="420" customFormat="1">
      <c r="A74" s="260"/>
      <c r="B74" s="260"/>
      <c r="C74" s="260"/>
      <c r="D74" s="260"/>
      <c r="E74" s="260">
        <v>220</v>
      </c>
      <c r="F74" s="352" t="s">
        <v>286</v>
      </c>
      <c r="G74" s="158" t="s">
        <v>275</v>
      </c>
      <c r="H74" s="427">
        <v>150</v>
      </c>
      <c r="I74" s="427">
        <v>150</v>
      </c>
      <c r="J74" s="427">
        <v>159</v>
      </c>
      <c r="K74" s="424">
        <f t="shared" si="7"/>
        <v>106</v>
      </c>
      <c r="L74" s="424">
        <f t="shared" si="8"/>
        <v>106</v>
      </c>
      <c r="M74" s="188">
        <v>690000</v>
      </c>
      <c r="N74" s="188">
        <v>611600</v>
      </c>
      <c r="O74" s="188">
        <v>611600</v>
      </c>
      <c r="P74" s="188">
        <v>611600</v>
      </c>
      <c r="Q74" s="188">
        <v>611600</v>
      </c>
      <c r="R74" s="409">
        <f t="shared" si="9"/>
        <v>88.637681159420296</v>
      </c>
      <c r="S74" s="409">
        <f t="shared" si="10"/>
        <v>100</v>
      </c>
      <c r="T74" s="409">
        <f t="shared" si="11"/>
        <v>88.637681159420296</v>
      </c>
      <c r="U74" s="409">
        <f t="shared" si="12"/>
        <v>100</v>
      </c>
    </row>
    <row r="75" spans="1:21" s="420" customFormat="1">
      <c r="A75" s="260"/>
      <c r="B75" s="260"/>
      <c r="C75" s="260"/>
      <c r="D75" s="260">
        <v>3</v>
      </c>
      <c r="E75" s="260"/>
      <c r="F75" s="352" t="s">
        <v>287</v>
      </c>
      <c r="G75" s="158"/>
      <c r="H75" s="427"/>
      <c r="I75" s="427"/>
      <c r="J75" s="427"/>
      <c r="K75" s="424"/>
      <c r="L75" s="424"/>
      <c r="M75" s="188">
        <f>M76</f>
        <v>60063836</v>
      </c>
      <c r="N75" s="188">
        <f>N76</f>
        <v>15387735.200000001</v>
      </c>
      <c r="O75" s="188">
        <f>O76</f>
        <v>15157495.200000001</v>
      </c>
      <c r="P75" s="188">
        <f>P76</f>
        <v>15020663.68</v>
      </c>
      <c r="Q75" s="188">
        <f>Q76</f>
        <v>15020663.68</v>
      </c>
      <c r="R75" s="409"/>
      <c r="S75" s="409"/>
      <c r="T75" s="409"/>
      <c r="U75" s="409"/>
    </row>
    <row r="76" spans="1:21" s="420" customFormat="1" ht="60">
      <c r="A76" s="260"/>
      <c r="B76" s="260"/>
      <c r="C76" s="260"/>
      <c r="D76" s="260"/>
      <c r="E76" s="260">
        <v>222</v>
      </c>
      <c r="F76" s="352" t="s">
        <v>288</v>
      </c>
      <c r="G76" s="158" t="s">
        <v>278</v>
      </c>
      <c r="H76" s="427">
        <v>78545</v>
      </c>
      <c r="I76" s="427">
        <v>78933</v>
      </c>
      <c r="J76" s="427">
        <v>132650</v>
      </c>
      <c r="K76" s="424">
        <f>IFERROR(J76/H76*100,0)</f>
        <v>168.8840791902731</v>
      </c>
      <c r="L76" s="424">
        <f>IFERROR(J76/I76*100,0)</f>
        <v>168.05391914661803</v>
      </c>
      <c r="M76" s="192">
        <v>60063836</v>
      </c>
      <c r="N76" s="192">
        <v>15387735.200000001</v>
      </c>
      <c r="O76" s="188">
        <v>15157495.200000001</v>
      </c>
      <c r="P76" s="188">
        <v>15020663.68</v>
      </c>
      <c r="Q76" s="188">
        <v>15020663.68</v>
      </c>
      <c r="R76" s="409">
        <f>IFERROR(O76/M76*100,0)</f>
        <v>25.235642958268599</v>
      </c>
      <c r="S76" s="409">
        <f>IFERROR(O76/N76*100,0)</f>
        <v>98.50374342287877</v>
      </c>
      <c r="T76" s="409">
        <f>IFERROR(P76/M76*100,0)</f>
        <v>25.007832799756578</v>
      </c>
      <c r="U76" s="409">
        <f>IFERROR(P76/N76*100,0)</f>
        <v>97.614518866948004</v>
      </c>
    </row>
    <row r="77" spans="1:21" s="420" customFormat="1">
      <c r="A77" s="260"/>
      <c r="B77" s="260"/>
      <c r="C77" s="260"/>
      <c r="D77" s="260">
        <v>4</v>
      </c>
      <c r="E77" s="260"/>
      <c r="F77" s="352" t="s">
        <v>289</v>
      </c>
      <c r="G77" s="158"/>
      <c r="H77" s="427"/>
      <c r="I77" s="427"/>
      <c r="J77" s="427"/>
      <c r="K77" s="424"/>
      <c r="L77" s="424"/>
      <c r="M77" s="188">
        <f>M78</f>
        <v>66935564</v>
      </c>
      <c r="N77" s="188">
        <f>N78</f>
        <v>67406236.900000006</v>
      </c>
      <c r="O77" s="188">
        <f>O78</f>
        <v>65628906.690000005</v>
      </c>
      <c r="P77" s="188">
        <f>P78</f>
        <v>60253794.959999993</v>
      </c>
      <c r="Q77" s="188">
        <f>Q78</f>
        <v>60253794.959999993</v>
      </c>
      <c r="R77" s="409"/>
      <c r="S77" s="409"/>
      <c r="T77" s="409"/>
      <c r="U77" s="409"/>
    </row>
    <row r="78" spans="1:21" s="420" customFormat="1">
      <c r="A78" s="260"/>
      <c r="B78" s="260"/>
      <c r="C78" s="260"/>
      <c r="D78" s="260"/>
      <c r="E78" s="260">
        <v>223</v>
      </c>
      <c r="F78" s="352" t="s">
        <v>289</v>
      </c>
      <c r="G78" s="158" t="s">
        <v>290</v>
      </c>
      <c r="H78" s="427">
        <v>22000</v>
      </c>
      <c r="I78" s="427">
        <v>24169</v>
      </c>
      <c r="J78" s="427">
        <v>11501</v>
      </c>
      <c r="K78" s="424">
        <f>IFERROR(J78/H78*100,0)</f>
        <v>52.277272727272731</v>
      </c>
      <c r="L78" s="424">
        <f>IFERROR(J78/I78*100,0)</f>
        <v>47.585750341346348</v>
      </c>
      <c r="M78" s="188">
        <v>66935564</v>
      </c>
      <c r="N78" s="188">
        <v>67406236.900000006</v>
      </c>
      <c r="O78" s="188">
        <v>65628906.690000005</v>
      </c>
      <c r="P78" s="188">
        <v>60253794.959999993</v>
      </c>
      <c r="Q78" s="188">
        <v>60253794.959999993</v>
      </c>
      <c r="R78" s="409">
        <f>IFERROR(O78/M78*100,0)</f>
        <v>98.047887801468292</v>
      </c>
      <c r="S78" s="409">
        <f>IFERROR(O78/N78*100,0)</f>
        <v>97.363255550615079</v>
      </c>
      <c r="T78" s="409">
        <f>IFERROR(P78/M78*100,0)</f>
        <v>90.017610010726116</v>
      </c>
      <c r="U78" s="409">
        <f>IFERROR(P78/N78*100,0)</f>
        <v>89.389050228970717</v>
      </c>
    </row>
    <row r="79" spans="1:21" s="420" customFormat="1">
      <c r="A79" s="260"/>
      <c r="B79" s="260"/>
      <c r="C79" s="260"/>
      <c r="D79" s="260">
        <v>5</v>
      </c>
      <c r="E79" s="260"/>
      <c r="F79" s="352" t="s">
        <v>215</v>
      </c>
      <c r="G79" s="158"/>
      <c r="H79" s="427"/>
      <c r="I79" s="427"/>
      <c r="J79" s="427"/>
      <c r="K79" s="424"/>
      <c r="L79" s="424"/>
      <c r="M79" s="188">
        <f>M80</f>
        <v>2160000</v>
      </c>
      <c r="N79" s="188">
        <f>N80</f>
        <v>17253157.170000002</v>
      </c>
      <c r="O79" s="188">
        <f>O80</f>
        <v>16962850.379999999</v>
      </c>
      <c r="P79" s="188">
        <f>P80</f>
        <v>9826064.4100000001</v>
      </c>
      <c r="Q79" s="188">
        <f>Q80</f>
        <v>9826064.4100000001</v>
      </c>
      <c r="R79" s="409"/>
      <c r="S79" s="409"/>
      <c r="T79" s="409"/>
      <c r="U79" s="409"/>
    </row>
    <row r="80" spans="1:21" s="420" customFormat="1" ht="60">
      <c r="A80" s="260"/>
      <c r="B80" s="260"/>
      <c r="C80" s="260"/>
      <c r="D80" s="260"/>
      <c r="E80" s="260">
        <v>224</v>
      </c>
      <c r="F80" s="352" t="s">
        <v>291</v>
      </c>
      <c r="G80" s="158" t="s">
        <v>292</v>
      </c>
      <c r="H80" s="427">
        <v>241</v>
      </c>
      <c r="I80" s="427">
        <v>33</v>
      </c>
      <c r="J80" s="427">
        <f>120+33</f>
        <v>153</v>
      </c>
      <c r="K80" s="424">
        <f>IFERROR(J80/H80*100,0)</f>
        <v>63.485477178423231</v>
      </c>
      <c r="L80" s="424">
        <f>IFERROR(J80/I80*100,0)</f>
        <v>463.63636363636368</v>
      </c>
      <c r="M80" s="188">
        <v>2160000</v>
      </c>
      <c r="N80" s="188">
        <v>17253157.170000002</v>
      </c>
      <c r="O80" s="188">
        <v>16962850.379999999</v>
      </c>
      <c r="P80" s="188">
        <v>9826064.4100000001</v>
      </c>
      <c r="Q80" s="188">
        <v>9826064.4100000001</v>
      </c>
      <c r="R80" s="409">
        <f>IFERROR(O80/M80*100,0)</f>
        <v>785.31714722222216</v>
      </c>
      <c r="S80" s="409">
        <f>IFERROR(O80/N80*100,0)</f>
        <v>98.317370049205891</v>
      </c>
      <c r="T80" s="409">
        <f>IFERROR(P80/M80*100,0)</f>
        <v>454.91038935185185</v>
      </c>
      <c r="U80" s="409">
        <f>IFERROR(P80/N80*100,0)</f>
        <v>56.952268580069962</v>
      </c>
    </row>
    <row r="81" spans="1:21" s="420" customFormat="1" ht="36">
      <c r="A81" s="260">
        <v>5</v>
      </c>
      <c r="B81" s="260"/>
      <c r="C81" s="260"/>
      <c r="D81" s="260"/>
      <c r="E81" s="260"/>
      <c r="F81" s="352" t="s">
        <v>293</v>
      </c>
      <c r="G81" s="158"/>
      <c r="H81" s="427"/>
      <c r="I81" s="427"/>
      <c r="J81" s="427"/>
      <c r="K81" s="424"/>
      <c r="L81" s="424"/>
      <c r="M81" s="188">
        <f>M82+M86</f>
        <v>324202662</v>
      </c>
      <c r="N81" s="188">
        <f>N82+N86</f>
        <v>321319104.61000001</v>
      </c>
      <c r="O81" s="188">
        <f>O82+O86</f>
        <v>283807258.49999994</v>
      </c>
      <c r="P81" s="188">
        <f>P82+P86</f>
        <v>271472848.00999999</v>
      </c>
      <c r="Q81" s="188">
        <f>Q82+Q86</f>
        <v>271472848.00999999</v>
      </c>
      <c r="R81" s="409"/>
      <c r="S81" s="409"/>
      <c r="T81" s="409"/>
      <c r="U81" s="409"/>
    </row>
    <row r="82" spans="1:21" s="420" customFormat="1">
      <c r="A82" s="260"/>
      <c r="B82" s="260">
        <v>1</v>
      </c>
      <c r="C82" s="260"/>
      <c r="D82" s="260"/>
      <c r="E82" s="260"/>
      <c r="F82" s="352" t="s">
        <v>207</v>
      </c>
      <c r="G82" s="158"/>
      <c r="H82" s="427"/>
      <c r="I82" s="427"/>
      <c r="J82" s="427"/>
      <c r="K82" s="424"/>
      <c r="L82" s="424"/>
      <c r="M82" s="188">
        <f>M83</f>
        <v>94639550</v>
      </c>
      <c r="N82" s="188">
        <f t="shared" ref="N82:Q84" si="13">N83</f>
        <v>90898227.989999995</v>
      </c>
      <c r="O82" s="188">
        <f t="shared" si="13"/>
        <v>83760170.970000014</v>
      </c>
      <c r="P82" s="188">
        <f t="shared" si="13"/>
        <v>81563224.850000024</v>
      </c>
      <c r="Q82" s="188">
        <f t="shared" si="13"/>
        <v>81563224.850000024</v>
      </c>
      <c r="R82" s="409"/>
      <c r="S82" s="409"/>
      <c r="T82" s="409"/>
      <c r="U82" s="409"/>
    </row>
    <row r="83" spans="1:21" s="420" customFormat="1" ht="24">
      <c r="A83" s="260"/>
      <c r="B83" s="260"/>
      <c r="C83" s="260">
        <v>3</v>
      </c>
      <c r="D83" s="260"/>
      <c r="E83" s="260"/>
      <c r="F83" s="352" t="s">
        <v>294</v>
      </c>
      <c r="G83" s="158"/>
      <c r="H83" s="427"/>
      <c r="I83" s="427"/>
      <c r="J83" s="427"/>
      <c r="K83" s="424"/>
      <c r="L83" s="424"/>
      <c r="M83" s="188">
        <f>M84</f>
        <v>94639550</v>
      </c>
      <c r="N83" s="188">
        <f t="shared" si="13"/>
        <v>90898227.989999995</v>
      </c>
      <c r="O83" s="188">
        <f t="shared" si="13"/>
        <v>83760170.970000014</v>
      </c>
      <c r="P83" s="188">
        <f t="shared" si="13"/>
        <v>81563224.850000024</v>
      </c>
      <c r="Q83" s="188">
        <f t="shared" si="13"/>
        <v>81563224.850000024</v>
      </c>
      <c r="R83" s="409"/>
      <c r="S83" s="409"/>
      <c r="T83" s="409"/>
      <c r="U83" s="409"/>
    </row>
    <row r="84" spans="1:21" s="420" customFormat="1">
      <c r="A84" s="260"/>
      <c r="B84" s="260"/>
      <c r="C84" s="260"/>
      <c r="D84" s="260">
        <v>1</v>
      </c>
      <c r="E84" s="260"/>
      <c r="F84" s="352" t="s">
        <v>295</v>
      </c>
      <c r="G84" s="158"/>
      <c r="H84" s="427"/>
      <c r="I84" s="427"/>
      <c r="J84" s="427"/>
      <c r="K84" s="424"/>
      <c r="L84" s="424"/>
      <c r="M84" s="188">
        <f>M85</f>
        <v>94639550</v>
      </c>
      <c r="N84" s="188">
        <f t="shared" si="13"/>
        <v>90898227.989999995</v>
      </c>
      <c r="O84" s="188">
        <f t="shared" si="13"/>
        <v>83760170.970000014</v>
      </c>
      <c r="P84" s="188">
        <f t="shared" si="13"/>
        <v>81563224.850000024</v>
      </c>
      <c r="Q84" s="188">
        <f t="shared" si="13"/>
        <v>81563224.850000024</v>
      </c>
      <c r="R84" s="409"/>
      <c r="S84" s="409"/>
      <c r="T84" s="409"/>
      <c r="U84" s="409"/>
    </row>
    <row r="85" spans="1:21" s="420" customFormat="1">
      <c r="A85" s="260"/>
      <c r="B85" s="260"/>
      <c r="C85" s="260"/>
      <c r="D85" s="260"/>
      <c r="E85" s="260">
        <v>204</v>
      </c>
      <c r="F85" s="352" t="s">
        <v>296</v>
      </c>
      <c r="G85" s="158" t="s">
        <v>217</v>
      </c>
      <c r="H85" s="427">
        <v>1</v>
      </c>
      <c r="I85" s="427">
        <v>1</v>
      </c>
      <c r="J85" s="427">
        <v>1</v>
      </c>
      <c r="K85" s="424">
        <f>IFERROR(J85/H85*100,0)</f>
        <v>100</v>
      </c>
      <c r="L85" s="424">
        <f>IFERROR(J85/I85*100,0)</f>
        <v>100</v>
      </c>
      <c r="M85" s="188">
        <v>94639550</v>
      </c>
      <c r="N85" s="188">
        <v>90898227.989999995</v>
      </c>
      <c r="O85" s="188">
        <v>83760170.970000014</v>
      </c>
      <c r="P85" s="188">
        <v>81563224.850000024</v>
      </c>
      <c r="Q85" s="188">
        <v>81563224.850000024</v>
      </c>
      <c r="R85" s="409">
        <f>IFERROR(O85/M85*100,0)</f>
        <v>88.504405367523418</v>
      </c>
      <c r="S85" s="409">
        <f>IFERROR(O85/N85*100,0)</f>
        <v>92.147198930230772</v>
      </c>
      <c r="T85" s="409">
        <f>IFERROR(P85/M85*100,0)</f>
        <v>86.18302268977402</v>
      </c>
      <c r="U85" s="409">
        <f>IFERROR(P85/N85*100,0)</f>
        <v>89.730269394220812</v>
      </c>
    </row>
    <row r="86" spans="1:21" s="420" customFormat="1">
      <c r="A86" s="260"/>
      <c r="B86" s="260"/>
      <c r="C86" s="260">
        <v>8</v>
      </c>
      <c r="D86" s="260"/>
      <c r="E86" s="260"/>
      <c r="F86" s="352" t="s">
        <v>297</v>
      </c>
      <c r="G86" s="158"/>
      <c r="H86" s="427"/>
      <c r="I86" s="427"/>
      <c r="J86" s="427"/>
      <c r="K86" s="424"/>
      <c r="L86" s="424"/>
      <c r="M86" s="188">
        <f>M87</f>
        <v>229563112</v>
      </c>
      <c r="N86" s="188">
        <f t="shared" ref="N86:Q87" si="14">N87</f>
        <v>230420876.62000003</v>
      </c>
      <c r="O86" s="188">
        <f t="shared" si="14"/>
        <v>200047087.52999994</v>
      </c>
      <c r="P86" s="188">
        <f t="shared" si="14"/>
        <v>189909623.15999997</v>
      </c>
      <c r="Q86" s="188">
        <f t="shared" si="14"/>
        <v>189909623.15999997</v>
      </c>
      <c r="R86" s="409"/>
      <c r="S86" s="409"/>
      <c r="T86" s="409"/>
      <c r="U86" s="409"/>
    </row>
    <row r="87" spans="1:21" s="420" customFormat="1">
      <c r="A87" s="260"/>
      <c r="B87" s="260"/>
      <c r="C87" s="260"/>
      <c r="D87" s="260">
        <v>5</v>
      </c>
      <c r="E87" s="260"/>
      <c r="F87" s="352" t="s">
        <v>298</v>
      </c>
      <c r="G87" s="158"/>
      <c r="H87" s="427"/>
      <c r="I87" s="427"/>
      <c r="J87" s="427"/>
      <c r="K87" s="424"/>
      <c r="L87" s="424"/>
      <c r="M87" s="188">
        <f>M88</f>
        <v>229563112</v>
      </c>
      <c r="N87" s="188">
        <f t="shared" si="14"/>
        <v>230420876.62000003</v>
      </c>
      <c r="O87" s="188">
        <f t="shared" si="14"/>
        <v>200047087.52999994</v>
      </c>
      <c r="P87" s="188">
        <f t="shared" si="14"/>
        <v>189909623.15999997</v>
      </c>
      <c r="Q87" s="188">
        <f t="shared" si="14"/>
        <v>189909623.15999997</v>
      </c>
      <c r="R87" s="409"/>
      <c r="S87" s="409"/>
      <c r="T87" s="409"/>
      <c r="U87" s="409"/>
    </row>
    <row r="88" spans="1:21" s="420" customFormat="1">
      <c r="A88" s="260"/>
      <c r="B88" s="260"/>
      <c r="C88" s="260"/>
      <c r="D88" s="260"/>
      <c r="E88" s="260">
        <v>201</v>
      </c>
      <c r="F88" s="352" t="s">
        <v>299</v>
      </c>
      <c r="G88" s="158" t="s">
        <v>300</v>
      </c>
      <c r="H88" s="427">
        <v>1</v>
      </c>
      <c r="I88" s="427">
        <v>1</v>
      </c>
      <c r="J88" s="427">
        <v>1</v>
      </c>
      <c r="K88" s="424">
        <f>IFERROR(J88/H88*100,0)</f>
        <v>100</v>
      </c>
      <c r="L88" s="424">
        <f>IFERROR(J88/I88*100,0)</f>
        <v>100</v>
      </c>
      <c r="M88" s="192">
        <v>229563112</v>
      </c>
      <c r="N88" s="192">
        <v>230420876.62000003</v>
      </c>
      <c r="O88" s="188">
        <v>200047087.52999994</v>
      </c>
      <c r="P88" s="188">
        <v>189909623.15999997</v>
      </c>
      <c r="Q88" s="188">
        <v>189909623.15999997</v>
      </c>
      <c r="R88" s="409">
        <f>IFERROR(O88/M88*100,0)</f>
        <v>87.142522937221699</v>
      </c>
      <c r="S88" s="409">
        <f>IFERROR(O88/N88*100,0)</f>
        <v>86.818126232506614</v>
      </c>
      <c r="T88" s="409">
        <f>IFERROR(P88/M88*100,0)</f>
        <v>82.726541518569391</v>
      </c>
      <c r="U88" s="409">
        <f>IFERROR(P88/N88*100,0)</f>
        <v>82.418583743690277</v>
      </c>
    </row>
    <row r="89" spans="1:21" s="420" customFormat="1">
      <c r="A89" s="260"/>
      <c r="B89" s="260"/>
      <c r="C89" s="260"/>
      <c r="D89" s="260"/>
      <c r="E89" s="260"/>
      <c r="F89" s="238"/>
      <c r="G89" s="260"/>
      <c r="H89" s="427"/>
      <c r="I89" s="427"/>
      <c r="J89" s="427"/>
      <c r="K89" s="424"/>
      <c r="L89" s="424"/>
      <c r="M89" s="188"/>
      <c r="N89" s="188"/>
      <c r="O89" s="188"/>
      <c r="P89" s="188"/>
      <c r="Q89" s="188"/>
      <c r="R89" s="154"/>
      <c r="S89" s="154"/>
      <c r="T89" s="154"/>
      <c r="U89" s="154"/>
    </row>
    <row r="90" spans="1:21">
      <c r="A90" s="129"/>
      <c r="B90" s="129"/>
      <c r="C90" s="129"/>
      <c r="D90" s="129"/>
      <c r="E90" s="129"/>
      <c r="F90" s="216" t="s">
        <v>301</v>
      </c>
      <c r="G90" s="129"/>
      <c r="H90" s="383"/>
      <c r="I90" s="383"/>
      <c r="J90" s="383"/>
      <c r="K90" s="214"/>
      <c r="L90" s="214"/>
      <c r="M90" s="183">
        <f>M9+M40+M48+M56+M81</f>
        <v>1240489225</v>
      </c>
      <c r="N90" s="183">
        <f>N9+N40+N48+N56+N81</f>
        <v>1239550411.7900002</v>
      </c>
      <c r="O90" s="183">
        <f>O9+O40+O48+O56+O81</f>
        <v>1146593885.6300001</v>
      </c>
      <c r="P90" s="183">
        <f>P9+P40+P48+P56+P81</f>
        <v>1096466756.1800001</v>
      </c>
      <c r="Q90" s="183">
        <f>Q9+Q40+Q48+Q56+Q81</f>
        <v>1096466756.1800001</v>
      </c>
      <c r="R90" s="171"/>
      <c r="S90" s="171"/>
      <c r="T90" s="171"/>
      <c r="U90" s="171"/>
    </row>
    <row r="95" spans="1:21">
      <c r="M95" s="374"/>
      <c r="N95" s="374"/>
      <c r="O95"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53" orientation="landscape" r:id="rId1"/>
  <headerFooter scaleWithDoc="0">
    <oddHeader>&amp;C&amp;G</oddHeader>
    <oddFooter>&amp;C&amp;G</oddFooter>
  </headerFooter>
  <rowBreaks count="2" manualBreakCount="2">
    <brk id="38" max="20" man="1"/>
    <brk id="68" max="20"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9"/>
  <sheetViews>
    <sheetView showGridLines="0" view="pageLayout" zoomScale="70" zoomScaleNormal="115" zoomScaleSheetLayoutView="70" zoomScalePageLayoutView="70" workbookViewId="0">
      <selection activeCell="O14" sqref="O14"/>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9"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7" width="16.140625" style="22" bestFit="1" customWidth="1"/>
    <col min="18" max="21" width="12.285156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3" customHeight="1">
      <c r="A2" s="608" t="s">
        <v>314</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24">
      <c r="A9" s="152">
        <v>2</v>
      </c>
      <c r="B9" s="152"/>
      <c r="C9" s="152"/>
      <c r="D9" s="152"/>
      <c r="E9" s="152"/>
      <c r="F9" s="546" t="s">
        <v>246</v>
      </c>
      <c r="G9" s="217"/>
      <c r="H9" s="218"/>
      <c r="I9" s="218"/>
      <c r="J9" s="218"/>
      <c r="K9" s="219"/>
      <c r="L9" s="220"/>
      <c r="M9" s="186">
        <f>M10</f>
        <v>82963670</v>
      </c>
      <c r="N9" s="186">
        <f t="shared" ref="N9:Q10" si="0">N10</f>
        <v>82963670</v>
      </c>
      <c r="O9" s="186">
        <v>82963670</v>
      </c>
      <c r="P9" s="186">
        <f t="shared" si="0"/>
        <v>78946871.849999994</v>
      </c>
      <c r="Q9" s="186">
        <f t="shared" si="0"/>
        <v>78946871.849999994</v>
      </c>
      <c r="R9" s="185"/>
      <c r="S9" s="185"/>
      <c r="T9" s="185"/>
      <c r="U9" s="185"/>
    </row>
    <row r="10" spans="1:21" s="60" customFormat="1" ht="12">
      <c r="A10" s="148"/>
      <c r="B10" s="148">
        <v>1</v>
      </c>
      <c r="C10" s="148"/>
      <c r="D10" s="148"/>
      <c r="E10" s="148"/>
      <c r="F10" s="547" t="s">
        <v>207</v>
      </c>
      <c r="G10" s="218"/>
      <c r="H10" s="218"/>
      <c r="I10" s="218"/>
      <c r="J10" s="218"/>
      <c r="K10" s="221"/>
      <c r="L10" s="222"/>
      <c r="M10" s="127">
        <f>M11</f>
        <v>82963670</v>
      </c>
      <c r="N10" s="127">
        <f t="shared" si="0"/>
        <v>82963670</v>
      </c>
      <c r="O10" s="127">
        <v>82963670</v>
      </c>
      <c r="P10" s="127">
        <f t="shared" si="0"/>
        <v>78946871.849999994</v>
      </c>
      <c r="Q10" s="127">
        <f t="shared" si="0"/>
        <v>78946871.849999994</v>
      </c>
      <c r="R10" s="189"/>
      <c r="S10" s="189"/>
      <c r="T10" s="189"/>
      <c r="U10" s="189"/>
    </row>
    <row r="11" spans="1:21" s="60" customFormat="1" ht="24">
      <c r="A11" s="148"/>
      <c r="B11" s="148"/>
      <c r="C11" s="148">
        <v>7</v>
      </c>
      <c r="D11" s="148"/>
      <c r="E11" s="148"/>
      <c r="F11" s="547" t="s">
        <v>247</v>
      </c>
      <c r="G11" s="218"/>
      <c r="H11" s="218"/>
      <c r="I11" s="218"/>
      <c r="J11" s="218"/>
      <c r="K11" s="221"/>
      <c r="L11" s="222"/>
      <c r="M11" s="127">
        <f t="shared" ref="M11:Q12" si="1">+M12</f>
        <v>82963670</v>
      </c>
      <c r="N11" s="127">
        <f t="shared" si="1"/>
        <v>82963670</v>
      </c>
      <c r="O11" s="127">
        <v>82963670</v>
      </c>
      <c r="P11" s="127">
        <f t="shared" si="1"/>
        <v>78946871.849999994</v>
      </c>
      <c r="Q11" s="127">
        <f t="shared" si="1"/>
        <v>78946871.849999994</v>
      </c>
      <c r="R11" s="189"/>
      <c r="S11" s="189"/>
      <c r="T11" s="189"/>
      <c r="U11" s="189"/>
    </row>
    <row r="12" spans="1:21" s="60" customFormat="1" ht="12">
      <c r="A12" s="148"/>
      <c r="B12" s="148"/>
      <c r="C12" s="148"/>
      <c r="D12" s="148">
        <v>1</v>
      </c>
      <c r="E12" s="148"/>
      <c r="F12" s="547" t="s">
        <v>248</v>
      </c>
      <c r="G12" s="218"/>
      <c r="H12" s="218"/>
      <c r="I12" s="218"/>
      <c r="J12" s="218"/>
      <c r="K12" s="221"/>
      <c r="L12" s="222"/>
      <c r="M12" s="127">
        <f t="shared" si="1"/>
        <v>82963670</v>
      </c>
      <c r="N12" s="127">
        <f t="shared" si="1"/>
        <v>82963670</v>
      </c>
      <c r="O12" s="127">
        <v>82963670</v>
      </c>
      <c r="P12" s="127">
        <f t="shared" si="1"/>
        <v>78946871.849999994</v>
      </c>
      <c r="Q12" s="127">
        <f t="shared" si="1"/>
        <v>78946871.849999994</v>
      </c>
      <c r="R12" s="178"/>
      <c r="S12" s="178"/>
      <c r="T12" s="178"/>
      <c r="U12" s="189"/>
    </row>
    <row r="13" spans="1:21" s="411" customFormat="1" ht="24">
      <c r="A13" s="152"/>
      <c r="B13" s="152"/>
      <c r="C13" s="152"/>
      <c r="D13" s="152"/>
      <c r="E13" s="152">
        <v>203</v>
      </c>
      <c r="F13" s="546" t="s">
        <v>250</v>
      </c>
      <c r="G13" s="217" t="s">
        <v>248</v>
      </c>
      <c r="H13" s="435">
        <v>248</v>
      </c>
      <c r="I13" s="435">
        <v>248</v>
      </c>
      <c r="J13" s="435">
        <f>333-5</f>
        <v>328</v>
      </c>
      <c r="K13" s="436">
        <f>J13/H13*100</f>
        <v>132.25806451612902</v>
      </c>
      <c r="L13" s="436">
        <f>J13/I13*100</f>
        <v>132.25806451612902</v>
      </c>
      <c r="M13" s="188">
        <v>82963670</v>
      </c>
      <c r="N13" s="188">
        <v>82963670</v>
      </c>
      <c r="O13" s="188">
        <v>82963670</v>
      </c>
      <c r="P13" s="188">
        <v>78946871.849999994</v>
      </c>
      <c r="Q13" s="188">
        <v>78946871.849999994</v>
      </c>
      <c r="R13" s="413">
        <f>O13/M13*100</f>
        <v>100</v>
      </c>
      <c r="S13" s="413">
        <f>O13/N13*100</f>
        <v>100</v>
      </c>
      <c r="T13" s="413">
        <f>P13/M13*100</f>
        <v>95.158364920452527</v>
      </c>
      <c r="U13" s="413">
        <f>P13/N13*100</f>
        <v>95.158364920452527</v>
      </c>
    </row>
    <row r="14" spans="1:21" s="411" customFormat="1" ht="36">
      <c r="A14" s="152">
        <v>5</v>
      </c>
      <c r="B14" s="152"/>
      <c r="C14" s="152"/>
      <c r="D14" s="152"/>
      <c r="E14" s="152"/>
      <c r="F14" s="546" t="s">
        <v>293</v>
      </c>
      <c r="G14" s="217"/>
      <c r="H14" s="435"/>
      <c r="I14" s="435"/>
      <c r="J14" s="435"/>
      <c r="K14" s="437"/>
      <c r="L14" s="436"/>
      <c r="M14" s="186">
        <f>M15+M19</f>
        <v>180417968</v>
      </c>
      <c r="N14" s="186">
        <f>N15+N19</f>
        <v>180417968</v>
      </c>
      <c r="O14" s="186">
        <v>180417968</v>
      </c>
      <c r="P14" s="186">
        <f>P15+P19</f>
        <v>170654905.00999999</v>
      </c>
      <c r="Q14" s="186">
        <f>Q15+Q19</f>
        <v>170654905.00999999</v>
      </c>
      <c r="R14" s="413"/>
      <c r="S14" s="413"/>
      <c r="T14" s="413"/>
      <c r="U14" s="413"/>
    </row>
    <row r="15" spans="1:21" s="411" customFormat="1" ht="12">
      <c r="A15" s="152"/>
      <c r="B15" s="152">
        <v>1</v>
      </c>
      <c r="C15" s="152"/>
      <c r="D15" s="152"/>
      <c r="E15" s="152"/>
      <c r="F15" s="546" t="s">
        <v>207</v>
      </c>
      <c r="G15" s="217"/>
      <c r="H15" s="435"/>
      <c r="I15" s="435"/>
      <c r="J15" s="435"/>
      <c r="K15" s="437"/>
      <c r="L15" s="436"/>
      <c r="M15" s="188">
        <f>M16</f>
        <v>180417968</v>
      </c>
      <c r="N15" s="188">
        <f t="shared" ref="N15:Q17" si="2">N16</f>
        <v>179355726</v>
      </c>
      <c r="O15" s="188">
        <v>179355726</v>
      </c>
      <c r="P15" s="188">
        <f t="shared" si="2"/>
        <v>169690029.59</v>
      </c>
      <c r="Q15" s="188">
        <f t="shared" si="2"/>
        <v>169690029.59</v>
      </c>
      <c r="R15" s="413"/>
      <c r="S15" s="413"/>
      <c r="T15" s="413"/>
      <c r="U15" s="413"/>
    </row>
    <row r="16" spans="1:21" s="411" customFormat="1" ht="24">
      <c r="A16" s="152"/>
      <c r="B16" s="152"/>
      <c r="C16" s="152">
        <v>3</v>
      </c>
      <c r="D16" s="152"/>
      <c r="E16" s="152"/>
      <c r="F16" s="546" t="s">
        <v>294</v>
      </c>
      <c r="G16" s="217"/>
      <c r="H16" s="435"/>
      <c r="I16" s="435"/>
      <c r="J16" s="435"/>
      <c r="K16" s="437"/>
      <c r="L16" s="436"/>
      <c r="M16" s="188">
        <f>M17</f>
        <v>180417968</v>
      </c>
      <c r="N16" s="188">
        <f t="shared" si="2"/>
        <v>179355726</v>
      </c>
      <c r="O16" s="188">
        <v>179355726</v>
      </c>
      <c r="P16" s="188">
        <f t="shared" si="2"/>
        <v>169690029.59</v>
      </c>
      <c r="Q16" s="188">
        <f t="shared" si="2"/>
        <v>169690029.59</v>
      </c>
      <c r="R16" s="413"/>
      <c r="S16" s="413"/>
      <c r="T16" s="413"/>
      <c r="U16" s="413"/>
    </row>
    <row r="17" spans="1:21" s="411" customFormat="1" ht="12">
      <c r="A17" s="152"/>
      <c r="B17" s="152"/>
      <c r="C17" s="152"/>
      <c r="D17" s="152">
        <v>1</v>
      </c>
      <c r="E17" s="152"/>
      <c r="F17" s="546" t="s">
        <v>295</v>
      </c>
      <c r="G17" s="217"/>
      <c r="H17" s="435"/>
      <c r="I17" s="435"/>
      <c r="J17" s="435"/>
      <c r="K17" s="437"/>
      <c r="L17" s="436"/>
      <c r="M17" s="188">
        <f>M18</f>
        <v>180417968</v>
      </c>
      <c r="N17" s="188">
        <f t="shared" si="2"/>
        <v>179355726</v>
      </c>
      <c r="O17" s="188">
        <v>179355726</v>
      </c>
      <c r="P17" s="188">
        <f t="shared" si="2"/>
        <v>169690029.59</v>
      </c>
      <c r="Q17" s="188">
        <f t="shared" si="2"/>
        <v>169690029.59</v>
      </c>
      <c r="R17" s="413"/>
      <c r="S17" s="413"/>
      <c r="T17" s="413"/>
      <c r="U17" s="413"/>
    </row>
    <row r="18" spans="1:21" s="411" customFormat="1" ht="13.5" customHeight="1">
      <c r="A18" s="152"/>
      <c r="B18" s="152"/>
      <c r="C18" s="152"/>
      <c r="D18" s="152"/>
      <c r="E18" s="152">
        <v>204</v>
      </c>
      <c r="F18" s="546" t="s">
        <v>296</v>
      </c>
      <c r="G18" s="217" t="s">
        <v>217</v>
      </c>
      <c r="H18" s="435">
        <v>1</v>
      </c>
      <c r="I18" s="435">
        <v>1</v>
      </c>
      <c r="J18" s="435">
        <v>1</v>
      </c>
      <c r="K18" s="436">
        <f>J18/H18*100</f>
        <v>100</v>
      </c>
      <c r="L18" s="436">
        <f>J18/I18*100</f>
        <v>100</v>
      </c>
      <c r="M18" s="188">
        <v>180417968</v>
      </c>
      <c r="N18" s="188">
        <v>179355726</v>
      </c>
      <c r="O18" s="188">
        <v>179355726</v>
      </c>
      <c r="P18" s="188">
        <v>169690029.59</v>
      </c>
      <c r="Q18" s="188">
        <v>169690029.59</v>
      </c>
      <c r="R18" s="409">
        <f>O18/M18*100</f>
        <v>99.411232699394986</v>
      </c>
      <c r="S18" s="409">
        <f>O18/N18*100</f>
        <v>100</v>
      </c>
      <c r="T18" s="413">
        <f>P18/M18*100</f>
        <v>94.053841461067776</v>
      </c>
      <c r="U18" s="413">
        <f>P18/N18*100</f>
        <v>94.610879381681968</v>
      </c>
    </row>
    <row r="19" spans="1:21" s="411" customFormat="1" ht="12">
      <c r="A19" s="152"/>
      <c r="B19" s="152"/>
      <c r="C19" s="152">
        <v>8</v>
      </c>
      <c r="D19" s="152"/>
      <c r="E19" s="152"/>
      <c r="F19" s="546" t="s">
        <v>297</v>
      </c>
      <c r="G19" s="217"/>
      <c r="H19" s="435"/>
      <c r="I19" s="435"/>
      <c r="J19" s="435"/>
      <c r="K19" s="437"/>
      <c r="L19" s="436"/>
      <c r="M19" s="188">
        <f>M20</f>
        <v>0</v>
      </c>
      <c r="N19" s="188">
        <f t="shared" ref="N19:Q20" si="3">N20</f>
        <v>1062242</v>
      </c>
      <c r="O19" s="188">
        <v>1062242</v>
      </c>
      <c r="P19" s="188">
        <f t="shared" si="3"/>
        <v>964875.42</v>
      </c>
      <c r="Q19" s="188">
        <f t="shared" si="3"/>
        <v>964875.42</v>
      </c>
      <c r="R19" s="409"/>
      <c r="S19" s="409"/>
      <c r="T19" s="413"/>
      <c r="U19" s="413"/>
    </row>
    <row r="20" spans="1:21" s="411" customFormat="1" ht="12">
      <c r="A20" s="152"/>
      <c r="B20" s="152"/>
      <c r="C20" s="152"/>
      <c r="D20" s="152">
        <v>5</v>
      </c>
      <c r="E20" s="152"/>
      <c r="F20" s="546" t="s">
        <v>298</v>
      </c>
      <c r="G20" s="217"/>
      <c r="H20" s="435"/>
      <c r="I20" s="435"/>
      <c r="J20" s="435"/>
      <c r="K20" s="437"/>
      <c r="L20" s="436"/>
      <c r="M20" s="188">
        <f>M21</f>
        <v>0</v>
      </c>
      <c r="N20" s="188">
        <f t="shared" si="3"/>
        <v>1062242</v>
      </c>
      <c r="O20" s="188">
        <v>1062242</v>
      </c>
      <c r="P20" s="188">
        <f t="shared" si="3"/>
        <v>964875.42</v>
      </c>
      <c r="Q20" s="188">
        <f t="shared" si="3"/>
        <v>964875.42</v>
      </c>
      <c r="R20" s="409"/>
      <c r="S20" s="409"/>
      <c r="T20" s="413"/>
      <c r="U20" s="413"/>
    </row>
    <row r="21" spans="1:21" s="411" customFormat="1" ht="12">
      <c r="A21" s="152"/>
      <c r="B21" s="152"/>
      <c r="C21" s="152"/>
      <c r="D21" s="152"/>
      <c r="E21" s="152">
        <v>201</v>
      </c>
      <c r="F21" s="546" t="s">
        <v>299</v>
      </c>
      <c r="G21" s="217" t="s">
        <v>300</v>
      </c>
      <c r="H21" s="435">
        <v>1</v>
      </c>
      <c r="I21" s="435">
        <v>1</v>
      </c>
      <c r="J21" s="435">
        <v>1</v>
      </c>
      <c r="K21" s="436">
        <f>J21/H21*100</f>
        <v>100</v>
      </c>
      <c r="L21" s="436">
        <f>J21/H21*100</f>
        <v>100</v>
      </c>
      <c r="M21" s="188">
        <v>0</v>
      </c>
      <c r="N21" s="192">
        <v>1062242</v>
      </c>
      <c r="O21" s="188">
        <v>1062242</v>
      </c>
      <c r="P21" s="188">
        <v>964875.42</v>
      </c>
      <c r="Q21" s="188">
        <v>964875.42</v>
      </c>
      <c r="R21" s="409">
        <f>IFERROR(O21/M21*100,0)</f>
        <v>0</v>
      </c>
      <c r="S21" s="409">
        <f>O21/N21*100</f>
        <v>100</v>
      </c>
      <c r="T21" s="413">
        <f>IFERROR(P21/M21*100,0)</f>
        <v>0</v>
      </c>
      <c r="U21" s="413">
        <f>P21/N21*100</f>
        <v>90.833860833971926</v>
      </c>
    </row>
    <row r="22" spans="1:21" s="60" customFormat="1" ht="12">
      <c r="A22" s="148"/>
      <c r="B22" s="148"/>
      <c r="C22" s="148"/>
      <c r="D22" s="148"/>
      <c r="E22" s="148"/>
      <c r="F22" s="125"/>
      <c r="G22" s="224"/>
      <c r="H22" s="225"/>
      <c r="I22" s="169"/>
      <c r="J22" s="223"/>
      <c r="K22" s="169"/>
      <c r="L22" s="169"/>
      <c r="M22" s="127"/>
      <c r="N22" s="127"/>
      <c r="O22" s="127"/>
      <c r="P22" s="127"/>
      <c r="Q22" s="127"/>
      <c r="R22" s="177"/>
      <c r="S22" s="177"/>
      <c r="T22" s="177"/>
      <c r="U22" s="160"/>
    </row>
    <row r="23" spans="1:21" s="60" customFormat="1" ht="12">
      <c r="A23" s="195"/>
      <c r="B23" s="195"/>
      <c r="C23" s="195"/>
      <c r="D23" s="195"/>
      <c r="E23" s="195"/>
      <c r="F23" s="196" t="s">
        <v>301</v>
      </c>
      <c r="G23" s="226"/>
      <c r="H23" s="227"/>
      <c r="I23" s="228"/>
      <c r="J23" s="229"/>
      <c r="K23" s="230"/>
      <c r="L23" s="230"/>
      <c r="M23" s="231">
        <f>+M9+M14</f>
        <v>263381638</v>
      </c>
      <c r="N23" s="231">
        <f>+N9+N14</f>
        <v>263381638</v>
      </c>
      <c r="O23" s="231">
        <v>263381638</v>
      </c>
      <c r="P23" s="231">
        <f>+P9+P14</f>
        <v>249601776.85999998</v>
      </c>
      <c r="Q23" s="231">
        <f>+Q9+Q14</f>
        <v>249601776.85999998</v>
      </c>
      <c r="R23" s="199"/>
      <c r="S23" s="199"/>
      <c r="T23" s="199"/>
      <c r="U23" s="199"/>
    </row>
    <row r="24" spans="1:21">
      <c r="A24" s="23"/>
      <c r="B24" s="55"/>
      <c r="C24" s="23"/>
      <c r="D24" s="23"/>
      <c r="F24" s="23"/>
    </row>
    <row r="25" spans="1:21">
      <c r="B25" s="24"/>
      <c r="C25" s="25"/>
      <c r="D25" s="25"/>
      <c r="N25" s="26"/>
      <c r="O25" s="26"/>
    </row>
    <row r="26" spans="1:21">
      <c r="B26" s="27"/>
      <c r="C26" s="27"/>
      <c r="D26" s="27"/>
      <c r="L26" s="374"/>
      <c r="M26" s="374"/>
      <c r="N26" s="374"/>
      <c r="O26" s="374"/>
    </row>
    <row r="29" spans="1:21">
      <c r="M29" s="374"/>
      <c r="N29" s="374"/>
      <c r="O29"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57"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
  <sheetViews>
    <sheetView showGridLines="0" view="pageLayout" zoomScale="70" zoomScaleNormal="115" zoomScaleSheetLayoutView="70" zoomScalePageLayoutView="70" workbookViewId="0">
      <selection activeCell="O16" sqref="O16"/>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9.42578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5" width="13.42578125" style="22" bestFit="1" customWidth="1"/>
    <col min="16" max="17" width="12.2851562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5.25" customHeight="1">
      <c r="A2" s="608" t="s">
        <v>316</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311</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315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60">
        <v>4</v>
      </c>
      <c r="B9" s="260"/>
      <c r="C9" s="260"/>
      <c r="D9" s="260"/>
      <c r="E9" s="260"/>
      <c r="F9" s="546" t="s">
        <v>263</v>
      </c>
      <c r="G9" s="152"/>
      <c r="H9" s="153"/>
      <c r="I9" s="153"/>
      <c r="J9" s="153"/>
      <c r="K9" s="154"/>
      <c r="L9" s="155"/>
      <c r="M9" s="186">
        <f>M10</f>
        <v>0</v>
      </c>
      <c r="N9" s="186">
        <f>N10</f>
        <v>938813.21</v>
      </c>
      <c r="O9" s="186">
        <v>938813.21</v>
      </c>
      <c r="P9" s="186">
        <f>P10</f>
        <v>847802.35</v>
      </c>
      <c r="Q9" s="186">
        <f>Q10</f>
        <v>847802.35</v>
      </c>
      <c r="R9" s="185"/>
      <c r="S9" s="185"/>
      <c r="T9" s="185"/>
      <c r="U9" s="185"/>
    </row>
    <row r="10" spans="1:21" s="60" customFormat="1" ht="12">
      <c r="A10" s="260"/>
      <c r="B10" s="260">
        <v>2</v>
      </c>
      <c r="C10" s="260"/>
      <c r="D10" s="260"/>
      <c r="E10" s="260"/>
      <c r="F10" s="546" t="s">
        <v>213</v>
      </c>
      <c r="G10" s="158"/>
      <c r="H10" s="153"/>
      <c r="I10" s="153"/>
      <c r="J10" s="153"/>
      <c r="K10" s="154"/>
      <c r="L10" s="155"/>
      <c r="M10" s="186">
        <f>+M11</f>
        <v>0</v>
      </c>
      <c r="N10" s="186">
        <f t="shared" ref="N10:Q12" si="0">+N11</f>
        <v>938813.21</v>
      </c>
      <c r="O10" s="186">
        <v>938813.21</v>
      </c>
      <c r="P10" s="186">
        <f t="shared" si="0"/>
        <v>847802.35</v>
      </c>
      <c r="Q10" s="186">
        <f t="shared" si="0"/>
        <v>847802.35</v>
      </c>
      <c r="R10" s="185"/>
      <c r="S10" s="185"/>
      <c r="T10" s="185"/>
      <c r="U10" s="185"/>
    </row>
    <row r="11" spans="1:21" s="60" customFormat="1" ht="24">
      <c r="A11" s="260"/>
      <c r="B11" s="260"/>
      <c r="C11" s="260">
        <v>2</v>
      </c>
      <c r="D11" s="260"/>
      <c r="E11" s="260"/>
      <c r="F11" s="546" t="s">
        <v>214</v>
      </c>
      <c r="G11" s="158"/>
      <c r="H11" s="153"/>
      <c r="I11" s="153"/>
      <c r="J11" s="153"/>
      <c r="K11" s="154"/>
      <c r="L11" s="155"/>
      <c r="M11" s="188">
        <f>+M12</f>
        <v>0</v>
      </c>
      <c r="N11" s="188">
        <f t="shared" si="0"/>
        <v>938813.21</v>
      </c>
      <c r="O11" s="188">
        <v>938813.21</v>
      </c>
      <c r="P11" s="188">
        <f t="shared" si="0"/>
        <v>847802.35</v>
      </c>
      <c r="Q11" s="188">
        <f t="shared" si="0"/>
        <v>847802.35</v>
      </c>
      <c r="R11" s="185"/>
      <c r="S11" s="185"/>
      <c r="T11" s="185"/>
      <c r="U11" s="185"/>
    </row>
    <row r="12" spans="1:21" s="60" customFormat="1" ht="12">
      <c r="A12" s="260"/>
      <c r="B12" s="260"/>
      <c r="C12" s="260"/>
      <c r="D12" s="260">
        <v>1</v>
      </c>
      <c r="E12" s="260"/>
      <c r="F12" s="546" t="s">
        <v>276</v>
      </c>
      <c r="G12" s="158"/>
      <c r="H12" s="153"/>
      <c r="I12" s="153"/>
      <c r="J12" s="153"/>
      <c r="K12" s="154"/>
      <c r="L12" s="155"/>
      <c r="M12" s="188">
        <f>+M13</f>
        <v>0</v>
      </c>
      <c r="N12" s="188">
        <f t="shared" si="0"/>
        <v>938813.21</v>
      </c>
      <c r="O12" s="188">
        <v>938813.21</v>
      </c>
      <c r="P12" s="188">
        <f t="shared" si="0"/>
        <v>847802.35</v>
      </c>
      <c r="Q12" s="188">
        <f t="shared" si="0"/>
        <v>847802.35</v>
      </c>
      <c r="R12" s="185"/>
      <c r="S12" s="185"/>
      <c r="T12" s="185"/>
      <c r="U12" s="185"/>
    </row>
    <row r="13" spans="1:21" s="60" customFormat="1" ht="48">
      <c r="A13" s="126"/>
      <c r="B13" s="126"/>
      <c r="C13" s="126"/>
      <c r="D13" s="126"/>
      <c r="E13" s="126">
        <v>217</v>
      </c>
      <c r="F13" s="547" t="s">
        <v>282</v>
      </c>
      <c r="G13" s="153" t="s">
        <v>221</v>
      </c>
      <c r="H13" s="180">
        <v>0</v>
      </c>
      <c r="I13" s="180">
        <v>1</v>
      </c>
      <c r="J13" s="180">
        <v>1</v>
      </c>
      <c r="K13" s="232">
        <f>IFERROR(J13/H13*100,0)</f>
        <v>0</v>
      </c>
      <c r="L13" s="233">
        <f>IFERROR(J13/I13*100,0)</f>
        <v>100</v>
      </c>
      <c r="M13" s="127">
        <v>0</v>
      </c>
      <c r="N13" s="127">
        <v>938813.21</v>
      </c>
      <c r="O13" s="127">
        <v>938813.21</v>
      </c>
      <c r="P13" s="127">
        <v>847802.35</v>
      </c>
      <c r="Q13" s="127">
        <v>847802.35</v>
      </c>
      <c r="R13" s="166">
        <f>IFERROR(O13/M13*100,0)</f>
        <v>0</v>
      </c>
      <c r="S13" s="166">
        <f>O13/N13*100</f>
        <v>100</v>
      </c>
      <c r="T13" s="166">
        <f>IFERROR(P13/M13*100,0)</f>
        <v>0</v>
      </c>
      <c r="U13" s="166">
        <f>P13/N13*100</f>
        <v>90.30575421920193</v>
      </c>
    </row>
    <row r="14" spans="1:21" s="60" customFormat="1" ht="12">
      <c r="A14" s="152"/>
      <c r="B14" s="152"/>
      <c r="C14" s="152"/>
      <c r="D14" s="152"/>
      <c r="E14" s="152"/>
      <c r="F14" s="193"/>
      <c r="G14" s="152"/>
      <c r="H14" s="167"/>
      <c r="I14" s="160"/>
      <c r="J14" s="153"/>
      <c r="K14" s="154"/>
      <c r="L14" s="154"/>
      <c r="M14" s="188"/>
      <c r="N14" s="188"/>
      <c r="O14" s="188"/>
      <c r="P14" s="188"/>
      <c r="Q14" s="234"/>
      <c r="R14" s="154"/>
      <c r="S14" s="154"/>
      <c r="T14" s="154"/>
      <c r="U14" s="154"/>
    </row>
    <row r="15" spans="1:21" s="60" customFormat="1" ht="12">
      <c r="A15" s="195"/>
      <c r="B15" s="195"/>
      <c r="C15" s="195"/>
      <c r="D15" s="195"/>
      <c r="E15" s="195"/>
      <c r="F15" s="235" t="s">
        <v>301</v>
      </c>
      <c r="G15" s="195"/>
      <c r="H15" s="170"/>
      <c r="I15" s="171"/>
      <c r="J15" s="236"/>
      <c r="K15" s="197"/>
      <c r="L15" s="197"/>
      <c r="M15" s="198">
        <f>+M9</f>
        <v>0</v>
      </c>
      <c r="N15" s="198">
        <f>+N9</f>
        <v>938813.21</v>
      </c>
      <c r="O15" s="198">
        <v>938813.21</v>
      </c>
      <c r="P15" s="198">
        <f>+P9</f>
        <v>847802.35</v>
      </c>
      <c r="Q15" s="198">
        <f>+Q9</f>
        <v>847802.35</v>
      </c>
      <c r="R15" s="197"/>
      <c r="S15" s="197"/>
      <c r="T15" s="197"/>
      <c r="U15" s="197"/>
    </row>
    <row r="16" spans="1:21">
      <c r="A16" s="23"/>
      <c r="B16" s="55"/>
      <c r="C16" s="23"/>
      <c r="D16" s="23"/>
      <c r="F16" s="23"/>
    </row>
    <row r="17" spans="2:15">
      <c r="B17" s="24"/>
      <c r="C17" s="25"/>
      <c r="D17" s="25"/>
      <c r="N17" s="26"/>
      <c r="O17" s="26"/>
    </row>
    <row r="18" spans="2:15">
      <c r="B18" s="27"/>
      <c r="C18" s="27"/>
      <c r="D18" s="27"/>
      <c r="N18" s="28"/>
      <c r="O18" s="28"/>
    </row>
    <row r="20" spans="2:15">
      <c r="M20" s="374"/>
      <c r="N20" s="374"/>
      <c r="O20"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4"/>
  <sheetViews>
    <sheetView showGridLines="0" view="pageLayout" zoomScale="70" zoomScaleNormal="115" zoomScaleSheetLayoutView="70" zoomScalePageLayoutView="70" workbookViewId="0">
      <selection activeCell="O13" sqref="O13"/>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 style="22" customWidth="1"/>
    <col min="6" max="6" width="29.28515625" style="22" customWidth="1"/>
    <col min="7" max="7" width="9.42578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3.140625" style="22" bestFit="1" customWidth="1"/>
    <col min="14" max="15" width="13.42578125" style="22" bestFit="1" customWidth="1"/>
    <col min="16" max="17" width="12.4257812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25.15" customHeight="1">
      <c r="A2" s="608" t="s">
        <v>317</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311</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315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24">
      <c r="A9" s="237">
        <v>1</v>
      </c>
      <c r="B9" s="238"/>
      <c r="C9" s="238"/>
      <c r="D9" s="238"/>
      <c r="E9" s="238"/>
      <c r="F9" s="352" t="s">
        <v>206</v>
      </c>
      <c r="G9" s="158"/>
      <c r="H9" s="240"/>
      <c r="I9" s="240"/>
      <c r="J9" s="241"/>
      <c r="K9" s="241"/>
      <c r="L9" s="241"/>
      <c r="M9" s="242">
        <f>+M10</f>
        <v>21405492</v>
      </c>
      <c r="N9" s="242">
        <f t="shared" ref="N9:Q10" si="0">+N10</f>
        <v>22405492</v>
      </c>
      <c r="O9" s="242">
        <v>22405492</v>
      </c>
      <c r="P9" s="242">
        <f t="shared" si="0"/>
        <v>22401063.579999998</v>
      </c>
      <c r="Q9" s="242">
        <f t="shared" si="0"/>
        <v>22401063.579999998</v>
      </c>
      <c r="R9" s="243"/>
      <c r="S9" s="243"/>
      <c r="T9" s="243"/>
      <c r="U9" s="243"/>
    </row>
    <row r="10" spans="1:21" s="60" customFormat="1" ht="12">
      <c r="A10" s="244"/>
      <c r="B10" s="244">
        <v>2</v>
      </c>
      <c r="C10" s="244"/>
      <c r="D10" s="244"/>
      <c r="E10" s="244"/>
      <c r="F10" s="352" t="s">
        <v>213</v>
      </c>
      <c r="G10" s="158"/>
      <c r="H10" s="153"/>
      <c r="I10" s="153"/>
      <c r="J10" s="158"/>
      <c r="K10" s="241"/>
      <c r="L10" s="241"/>
      <c r="M10" s="245">
        <f>+M11</f>
        <v>21405492</v>
      </c>
      <c r="N10" s="245">
        <f t="shared" si="0"/>
        <v>22405492</v>
      </c>
      <c r="O10" s="245">
        <v>22405492</v>
      </c>
      <c r="P10" s="245">
        <f t="shared" si="0"/>
        <v>22401063.579999998</v>
      </c>
      <c r="Q10" s="245">
        <f t="shared" si="0"/>
        <v>22401063.579999998</v>
      </c>
      <c r="R10" s="243"/>
      <c r="S10" s="243"/>
      <c r="T10" s="243"/>
      <c r="U10" s="243"/>
    </row>
    <row r="11" spans="1:21" s="60" customFormat="1" ht="12">
      <c r="A11" s="244"/>
      <c r="B11" s="244"/>
      <c r="C11" s="244">
        <v>5</v>
      </c>
      <c r="D11" s="244"/>
      <c r="E11" s="244"/>
      <c r="F11" s="352" t="s">
        <v>231</v>
      </c>
      <c r="G11" s="158"/>
      <c r="H11" s="153"/>
      <c r="I11" s="153"/>
      <c r="J11" s="158"/>
      <c r="K11" s="246"/>
      <c r="L11" s="241"/>
      <c r="M11" s="245">
        <f>M12</f>
        <v>21405492</v>
      </c>
      <c r="N11" s="245">
        <f>N12</f>
        <v>22405492</v>
      </c>
      <c r="O11" s="245">
        <v>22405492</v>
      </c>
      <c r="P11" s="245">
        <f>P12</f>
        <v>22401063.579999998</v>
      </c>
      <c r="Q11" s="245">
        <f>Q12</f>
        <v>22401063.579999998</v>
      </c>
      <c r="R11" s="243"/>
      <c r="S11" s="243"/>
      <c r="T11" s="243"/>
      <c r="U11" s="243"/>
    </row>
    <row r="12" spans="1:21" s="60" customFormat="1" ht="12">
      <c r="A12" s="244"/>
      <c r="B12" s="244"/>
      <c r="C12" s="244"/>
      <c r="D12" s="244">
        <v>1</v>
      </c>
      <c r="E12" s="244"/>
      <c r="F12" s="352" t="s">
        <v>232</v>
      </c>
      <c r="G12" s="158"/>
      <c r="H12" s="153"/>
      <c r="I12" s="153"/>
      <c r="J12" s="158"/>
      <c r="K12" s="246"/>
      <c r="L12" s="241"/>
      <c r="M12" s="245">
        <f>+M13</f>
        <v>21405492</v>
      </c>
      <c r="N12" s="245">
        <f>+N13</f>
        <v>22405492</v>
      </c>
      <c r="O12" s="245">
        <v>22405492</v>
      </c>
      <c r="P12" s="245">
        <f>+P13</f>
        <v>22401063.579999998</v>
      </c>
      <c r="Q12" s="245">
        <f>+Q13</f>
        <v>22401063.579999998</v>
      </c>
      <c r="R12" s="243"/>
      <c r="S12" s="243"/>
      <c r="T12" s="243"/>
      <c r="U12" s="243"/>
    </row>
    <row r="13" spans="1:21" s="411" customFormat="1" ht="48">
      <c r="A13" s="244"/>
      <c r="B13" s="244"/>
      <c r="C13" s="244"/>
      <c r="D13" s="244"/>
      <c r="E13" s="244">
        <v>218</v>
      </c>
      <c r="F13" s="352" t="s">
        <v>235</v>
      </c>
      <c r="G13" s="158" t="s">
        <v>221</v>
      </c>
      <c r="H13" s="428">
        <v>20</v>
      </c>
      <c r="I13" s="428">
        <v>21</v>
      </c>
      <c r="J13" s="428">
        <v>21</v>
      </c>
      <c r="K13" s="241">
        <f>J13/H13*100</f>
        <v>105</v>
      </c>
      <c r="L13" s="438">
        <f>IFERROR(J13/I13*100,0)</f>
        <v>100</v>
      </c>
      <c r="M13" s="245">
        <v>21405492</v>
      </c>
      <c r="N13" s="245">
        <v>22405492</v>
      </c>
      <c r="O13" s="245">
        <v>22405492</v>
      </c>
      <c r="P13" s="245">
        <v>22401063.579999998</v>
      </c>
      <c r="Q13" s="245">
        <v>22401063.579999998</v>
      </c>
      <c r="R13" s="439">
        <f>O13/M13*100</f>
        <v>104.67169827257416</v>
      </c>
      <c r="S13" s="439">
        <f>O13/N13*100</f>
        <v>100</v>
      </c>
      <c r="T13" s="439">
        <f>P13/M13*100</f>
        <v>104.65101003050992</v>
      </c>
      <c r="U13" s="439">
        <f>P13/N13*100</f>
        <v>99.980235113783706</v>
      </c>
    </row>
    <row r="14" spans="1:21" s="60" customFormat="1" ht="36">
      <c r="A14" s="247">
        <v>4</v>
      </c>
      <c r="B14" s="247"/>
      <c r="C14" s="247"/>
      <c r="D14" s="247"/>
      <c r="E14" s="247"/>
      <c r="F14" s="547" t="s">
        <v>263</v>
      </c>
      <c r="G14" s="247"/>
      <c r="H14" s="145"/>
      <c r="I14" s="145"/>
      <c r="J14" s="145"/>
      <c r="K14" s="250"/>
      <c r="L14" s="240"/>
      <c r="M14" s="251">
        <f>M15</f>
        <v>6359447</v>
      </c>
      <c r="N14" s="251">
        <f>N15</f>
        <v>5359447</v>
      </c>
      <c r="O14" s="251">
        <v>5359447</v>
      </c>
      <c r="P14" s="251">
        <f>P15</f>
        <v>4317628.3099999996</v>
      </c>
      <c r="Q14" s="251">
        <f>Q15</f>
        <v>4317628.3099999996</v>
      </c>
      <c r="R14" s="249"/>
      <c r="S14" s="249"/>
      <c r="T14" s="249"/>
      <c r="U14" s="249"/>
    </row>
    <row r="15" spans="1:21" s="60" customFormat="1" ht="12">
      <c r="A15" s="247"/>
      <c r="B15" s="247">
        <v>2</v>
      </c>
      <c r="C15" s="247"/>
      <c r="D15" s="247"/>
      <c r="E15" s="247"/>
      <c r="F15" s="547" t="s">
        <v>213</v>
      </c>
      <c r="G15" s="153"/>
      <c r="H15" s="145"/>
      <c r="I15" s="145"/>
      <c r="J15" s="145"/>
      <c r="K15" s="250"/>
      <c r="L15" s="240"/>
      <c r="M15" s="248">
        <f>+M16</f>
        <v>6359447</v>
      </c>
      <c r="N15" s="248">
        <f t="shared" ref="N15:Q17" si="1">+N16</f>
        <v>5359447</v>
      </c>
      <c r="O15" s="248">
        <v>5359447</v>
      </c>
      <c r="P15" s="248">
        <f t="shared" si="1"/>
        <v>4317628.3099999996</v>
      </c>
      <c r="Q15" s="248">
        <f t="shared" si="1"/>
        <v>4317628.3099999996</v>
      </c>
      <c r="R15" s="249"/>
      <c r="S15" s="249"/>
      <c r="T15" s="249"/>
      <c r="U15" s="249"/>
    </row>
    <row r="16" spans="1:21" s="60" customFormat="1" ht="24">
      <c r="A16" s="247"/>
      <c r="B16" s="247"/>
      <c r="C16" s="247">
        <v>2</v>
      </c>
      <c r="D16" s="247"/>
      <c r="E16" s="247"/>
      <c r="F16" s="547" t="s">
        <v>214</v>
      </c>
      <c r="G16" s="153"/>
      <c r="H16" s="145"/>
      <c r="I16" s="145"/>
      <c r="J16" s="145"/>
      <c r="K16" s="250"/>
      <c r="L16" s="240"/>
      <c r="M16" s="248">
        <f>+M17</f>
        <v>6359447</v>
      </c>
      <c r="N16" s="248">
        <f t="shared" si="1"/>
        <v>5359447</v>
      </c>
      <c r="O16" s="248">
        <v>5359447</v>
      </c>
      <c r="P16" s="248">
        <f t="shared" si="1"/>
        <v>4317628.3099999996</v>
      </c>
      <c r="Q16" s="248">
        <f t="shared" si="1"/>
        <v>4317628.3099999996</v>
      </c>
      <c r="R16" s="249"/>
      <c r="S16" s="249"/>
      <c r="T16" s="249"/>
      <c r="U16" s="249"/>
    </row>
    <row r="17" spans="1:21" s="60" customFormat="1" ht="12">
      <c r="A17" s="247"/>
      <c r="B17" s="247"/>
      <c r="C17" s="247"/>
      <c r="D17" s="247">
        <v>1</v>
      </c>
      <c r="E17" s="247"/>
      <c r="F17" s="547" t="s">
        <v>276</v>
      </c>
      <c r="G17" s="153"/>
      <c r="H17" s="145"/>
      <c r="I17" s="145"/>
      <c r="J17" s="145"/>
      <c r="K17" s="250"/>
      <c r="L17" s="240"/>
      <c r="M17" s="248">
        <f>+M18</f>
        <v>6359447</v>
      </c>
      <c r="N17" s="248">
        <f t="shared" si="1"/>
        <v>5359447</v>
      </c>
      <c r="O17" s="248">
        <v>5359447</v>
      </c>
      <c r="P17" s="248">
        <f t="shared" si="1"/>
        <v>4317628.3099999996</v>
      </c>
      <c r="Q17" s="248">
        <f t="shared" si="1"/>
        <v>4317628.3099999996</v>
      </c>
      <c r="R17" s="249"/>
      <c r="S17" s="249"/>
      <c r="T17" s="249"/>
      <c r="U17" s="249"/>
    </row>
    <row r="18" spans="1:21" s="60" customFormat="1" ht="48">
      <c r="A18" s="247"/>
      <c r="B18" s="247"/>
      <c r="C18" s="247"/>
      <c r="D18" s="247"/>
      <c r="E18" s="247">
        <v>219</v>
      </c>
      <c r="F18" s="547" t="s">
        <v>284</v>
      </c>
      <c r="G18" s="153" t="s">
        <v>285</v>
      </c>
      <c r="H18" s="128">
        <v>0</v>
      </c>
      <c r="I18" s="128">
        <v>19</v>
      </c>
      <c r="J18" s="128">
        <v>19</v>
      </c>
      <c r="K18" s="240">
        <f>IFERROR(J18/H18*100,0)</f>
        <v>0</v>
      </c>
      <c r="L18" s="240">
        <f>J18/I18*100</f>
        <v>100</v>
      </c>
      <c r="M18" s="248">
        <v>6359447</v>
      </c>
      <c r="N18" s="248">
        <v>5359447</v>
      </c>
      <c r="O18" s="248">
        <v>5359447</v>
      </c>
      <c r="P18" s="248">
        <v>4317628.3099999996</v>
      </c>
      <c r="Q18" s="248">
        <v>4317628.3099999996</v>
      </c>
      <c r="R18" s="249">
        <f>O18/M18*100</f>
        <v>84.275362307445917</v>
      </c>
      <c r="S18" s="249">
        <f>O18/N18*100</f>
        <v>100</v>
      </c>
      <c r="T18" s="249">
        <f>P18/M18*100</f>
        <v>67.893140865864581</v>
      </c>
      <c r="U18" s="249">
        <f>P18/N18*100</f>
        <v>80.561078596355173</v>
      </c>
    </row>
    <row r="19" spans="1:21" s="60" customFormat="1" ht="12.75">
      <c r="A19" s="247"/>
      <c r="B19" s="247"/>
      <c r="C19" s="247"/>
      <c r="D19" s="247"/>
      <c r="E19" s="247"/>
      <c r="F19" s="215"/>
      <c r="G19" s="247"/>
      <c r="H19" s="252"/>
      <c r="I19" s="250"/>
      <c r="J19" s="153"/>
      <c r="K19" s="250"/>
      <c r="L19" s="250"/>
      <c r="M19" s="248"/>
      <c r="N19" s="248"/>
      <c r="O19" s="248"/>
      <c r="P19" s="248"/>
      <c r="Q19" s="248"/>
      <c r="R19" s="253"/>
      <c r="S19" s="253"/>
      <c r="T19" s="253"/>
      <c r="U19" s="253"/>
    </row>
    <row r="20" spans="1:21" s="60" customFormat="1" ht="12.75">
      <c r="A20" s="254"/>
      <c r="B20" s="254"/>
      <c r="C20" s="254"/>
      <c r="D20" s="254"/>
      <c r="E20" s="254"/>
      <c r="F20" s="255" t="s">
        <v>301</v>
      </c>
      <c r="G20" s="254"/>
      <c r="H20" s="256"/>
      <c r="I20" s="257"/>
      <c r="J20" s="172"/>
      <c r="K20" s="257"/>
      <c r="L20" s="257"/>
      <c r="M20" s="259">
        <f>+M9+M14</f>
        <v>27764939</v>
      </c>
      <c r="N20" s="259">
        <f>+N9+N14</f>
        <v>27764939</v>
      </c>
      <c r="O20" s="259">
        <v>27764939</v>
      </c>
      <c r="P20" s="259">
        <f>+P9+P14</f>
        <v>26718691.889999997</v>
      </c>
      <c r="Q20" s="259">
        <f>+Q9+Q14</f>
        <v>26718691.889999997</v>
      </c>
      <c r="R20" s="258"/>
      <c r="S20" s="258"/>
      <c r="T20" s="258"/>
      <c r="U20" s="258"/>
    </row>
    <row r="21" spans="1:21">
      <c r="A21" s="23"/>
      <c r="B21" s="55"/>
      <c r="C21" s="23"/>
      <c r="D21" s="23"/>
      <c r="F21" s="23"/>
    </row>
    <row r="22" spans="1:21">
      <c r="B22" s="24"/>
      <c r="C22" s="25"/>
      <c r="D22" s="25"/>
    </row>
    <row r="23" spans="1:21">
      <c r="B23" s="27"/>
      <c r="C23" s="27"/>
      <c r="D23" s="27"/>
    </row>
    <row r="24" spans="1:21">
      <c r="M24" s="374"/>
      <c r="N24" s="374"/>
      <c r="O24"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
  <sheetViews>
    <sheetView showGridLines="0" view="pageLayout" zoomScale="70" zoomScaleNormal="115" zoomScaleSheetLayoutView="70" zoomScalePageLayoutView="70" workbookViewId="0">
      <selection activeCell="A2" sqref="A2:U2"/>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8.5703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5" width="13.42578125" style="22" bestFit="1" customWidth="1"/>
    <col min="16" max="16" width="10.7109375" style="22" bestFit="1" customWidth="1"/>
    <col min="17" max="17" width="9.710937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4.5" customHeight="1">
      <c r="A2" s="608" t="s">
        <v>582</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60">
        <v>4</v>
      </c>
      <c r="B9" s="260"/>
      <c r="C9" s="260"/>
      <c r="D9" s="260"/>
      <c r="E9" s="260"/>
      <c r="F9" s="546" t="s">
        <v>263</v>
      </c>
      <c r="G9" s="152"/>
      <c r="H9" s="153"/>
      <c r="I9" s="153"/>
      <c r="J9" s="153"/>
      <c r="K9" s="154"/>
      <c r="L9" s="185"/>
      <c r="M9" s="186">
        <f>M11</f>
        <v>0</v>
      </c>
      <c r="N9" s="186">
        <f>N11</f>
        <v>51088.34</v>
      </c>
      <c r="O9" s="186">
        <f>O11</f>
        <v>0</v>
      </c>
      <c r="P9" s="186">
        <f>P11</f>
        <v>0</v>
      </c>
      <c r="Q9" s="186">
        <f>Q11</f>
        <v>0</v>
      </c>
      <c r="R9" s="187"/>
      <c r="S9" s="187"/>
      <c r="T9" s="187"/>
      <c r="U9" s="187"/>
    </row>
    <row r="10" spans="1:21" s="60" customFormat="1" ht="12">
      <c r="A10" s="260"/>
      <c r="B10" s="260">
        <v>2</v>
      </c>
      <c r="C10" s="260"/>
      <c r="D10" s="260"/>
      <c r="E10" s="260"/>
      <c r="F10" s="537" t="s">
        <v>304</v>
      </c>
      <c r="G10" s="152"/>
      <c r="H10" s="153"/>
      <c r="I10" s="153"/>
      <c r="J10" s="153"/>
      <c r="K10" s="154"/>
      <c r="L10" s="185"/>
      <c r="M10" s="186"/>
      <c r="N10" s="186"/>
      <c r="O10" s="186"/>
      <c r="P10" s="186"/>
      <c r="Q10" s="186"/>
      <c r="R10" s="187"/>
      <c r="S10" s="187"/>
      <c r="T10" s="187"/>
      <c r="U10" s="187"/>
    </row>
    <row r="11" spans="1:21" s="60" customFormat="1" ht="12">
      <c r="A11" s="260"/>
      <c r="B11" s="260"/>
      <c r="C11" s="126">
        <v>1</v>
      </c>
      <c r="D11" s="126"/>
      <c r="E11" s="146"/>
      <c r="F11" s="547" t="s">
        <v>264</v>
      </c>
      <c r="G11" s="158"/>
      <c r="H11" s="153"/>
      <c r="I11" s="153"/>
      <c r="J11" s="153"/>
      <c r="K11" s="154"/>
      <c r="L11" s="185"/>
      <c r="M11" s="188">
        <f t="shared" ref="M11:Q12" si="0">+M12</f>
        <v>0</v>
      </c>
      <c r="N11" s="188">
        <f t="shared" si="0"/>
        <v>51088.34</v>
      </c>
      <c r="O11" s="188">
        <f t="shared" si="0"/>
        <v>0</v>
      </c>
      <c r="P11" s="188">
        <f t="shared" si="0"/>
        <v>0</v>
      </c>
      <c r="Q11" s="188">
        <f t="shared" si="0"/>
        <v>0</v>
      </c>
      <c r="R11" s="187"/>
      <c r="S11" s="187"/>
      <c r="T11" s="187"/>
      <c r="U11" s="187"/>
    </row>
    <row r="12" spans="1:21" s="60" customFormat="1" ht="36">
      <c r="A12" s="260"/>
      <c r="B12" s="260"/>
      <c r="C12" s="260"/>
      <c r="D12" s="126">
        <v>3</v>
      </c>
      <c r="E12" s="146"/>
      <c r="F12" s="547" t="s">
        <v>268</v>
      </c>
      <c r="G12" s="158"/>
      <c r="H12" s="153"/>
      <c r="I12" s="153"/>
      <c r="J12" s="153"/>
      <c r="K12" s="154"/>
      <c r="L12" s="185"/>
      <c r="M12" s="188">
        <f t="shared" si="0"/>
        <v>0</v>
      </c>
      <c r="N12" s="188">
        <f t="shared" si="0"/>
        <v>51088.34</v>
      </c>
      <c r="O12" s="188">
        <f t="shared" si="0"/>
        <v>0</v>
      </c>
      <c r="P12" s="188">
        <f t="shared" si="0"/>
        <v>0</v>
      </c>
      <c r="Q12" s="188">
        <f t="shared" si="0"/>
        <v>0</v>
      </c>
      <c r="R12" s="187"/>
      <c r="S12" s="187"/>
      <c r="T12" s="187"/>
      <c r="U12" s="187"/>
    </row>
    <row r="13" spans="1:21" s="411" customFormat="1" ht="48">
      <c r="A13" s="260"/>
      <c r="B13" s="260"/>
      <c r="C13" s="260"/>
      <c r="D13" s="260"/>
      <c r="E13" s="403">
        <v>206</v>
      </c>
      <c r="F13" s="546" t="s">
        <v>269</v>
      </c>
      <c r="G13" s="158" t="s">
        <v>273</v>
      </c>
      <c r="H13" s="422">
        <v>0</v>
      </c>
      <c r="I13" s="422">
        <v>0</v>
      </c>
      <c r="J13" s="422">
        <v>0</v>
      </c>
      <c r="K13" s="409">
        <f>IFERROR(J13/H13*100,0)</f>
        <v>0</v>
      </c>
      <c r="L13" s="409">
        <f>IFERROR(J13/I13*100,0)</f>
        <v>0</v>
      </c>
      <c r="M13" s="188">
        <v>0</v>
      </c>
      <c r="N13" s="192">
        <v>51088.34</v>
      </c>
      <c r="O13" s="188">
        <v>0</v>
      </c>
      <c r="P13" s="188">
        <v>0</v>
      </c>
      <c r="Q13" s="188">
        <v>0</v>
      </c>
      <c r="R13" s="409">
        <f>IFERROR(O13/M13*100,0)</f>
        <v>0</v>
      </c>
      <c r="S13" s="409">
        <f>O13/N13*100</f>
        <v>0</v>
      </c>
      <c r="T13" s="409">
        <f>IFERROR(P13/M13*100,0)</f>
        <v>0</v>
      </c>
      <c r="U13" s="409">
        <f>P13/N13*100</f>
        <v>0</v>
      </c>
    </row>
    <row r="14" spans="1:21" s="60" customFormat="1" ht="12">
      <c r="A14" s="260"/>
      <c r="B14" s="260"/>
      <c r="C14" s="260"/>
      <c r="D14" s="260"/>
      <c r="E14" s="260"/>
      <c r="F14" s="206"/>
      <c r="G14" s="158"/>
      <c r="H14" s="153"/>
      <c r="I14" s="153"/>
      <c r="J14" s="153"/>
      <c r="K14" s="185"/>
      <c r="L14" s="185"/>
      <c r="M14" s="192"/>
      <c r="N14" s="192"/>
      <c r="O14" s="188"/>
      <c r="P14" s="188"/>
      <c r="Q14" s="188"/>
      <c r="R14" s="187"/>
      <c r="S14" s="187"/>
      <c r="T14" s="187"/>
      <c r="U14" s="187"/>
    </row>
    <row r="15" spans="1:21" s="60" customFormat="1" ht="12">
      <c r="A15" s="260"/>
      <c r="B15" s="260"/>
      <c r="C15" s="260"/>
      <c r="D15" s="260"/>
      <c r="E15" s="260"/>
      <c r="F15" s="193"/>
      <c r="G15" s="152"/>
      <c r="H15" s="167"/>
      <c r="I15" s="160"/>
      <c r="J15" s="153"/>
      <c r="K15" s="154"/>
      <c r="L15" s="154"/>
      <c r="M15" s="188"/>
      <c r="N15" s="188"/>
      <c r="O15" s="188"/>
      <c r="P15" s="188"/>
      <c r="Q15" s="188"/>
      <c r="R15" s="194"/>
      <c r="S15" s="194"/>
      <c r="T15" s="194"/>
      <c r="U15" s="194"/>
    </row>
    <row r="16" spans="1:21" s="60" customFormat="1" ht="12">
      <c r="A16" s="195"/>
      <c r="B16" s="195"/>
      <c r="C16" s="195"/>
      <c r="D16" s="195"/>
      <c r="E16" s="195"/>
      <c r="F16" s="196" t="s">
        <v>301</v>
      </c>
      <c r="G16" s="195"/>
      <c r="H16" s="170"/>
      <c r="I16" s="171"/>
      <c r="J16" s="172"/>
      <c r="K16" s="197"/>
      <c r="L16" s="197"/>
      <c r="M16" s="198">
        <f>M9</f>
        <v>0</v>
      </c>
      <c r="N16" s="198">
        <f>+N9</f>
        <v>51088.34</v>
      </c>
      <c r="O16" s="198">
        <f>+O9</f>
        <v>0</v>
      </c>
      <c r="P16" s="198">
        <f>+P9</f>
        <v>0</v>
      </c>
      <c r="Q16" s="198">
        <f>+Q9</f>
        <v>0</v>
      </c>
      <c r="R16" s="199"/>
      <c r="S16" s="199"/>
      <c r="T16" s="199"/>
      <c r="U16" s="199"/>
    </row>
    <row r="17" spans="1:15">
      <c r="A17" s="23"/>
      <c r="B17" s="55"/>
      <c r="C17" s="23"/>
      <c r="D17" s="23"/>
      <c r="F17" s="23"/>
    </row>
    <row r="18" spans="1:15">
      <c r="B18" s="24"/>
      <c r="C18" s="25"/>
      <c r="D18" s="25"/>
      <c r="M18" s="420"/>
      <c r="N18" s="448"/>
      <c r="O18" s="448"/>
    </row>
    <row r="19" spans="1:15">
      <c r="B19" s="27"/>
      <c r="C19" s="27"/>
      <c r="D19" s="27"/>
      <c r="M19" s="449"/>
      <c r="N19" s="449"/>
      <c r="O19" s="449"/>
    </row>
    <row r="20" spans="1:15">
      <c r="M20" s="420"/>
      <c r="N20" s="420"/>
      <c r="O20" s="420"/>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9"/>
  <sheetViews>
    <sheetView showGridLines="0" view="pageLayout" zoomScale="70" zoomScaleNormal="115" zoomScaleSheetLayoutView="70" zoomScalePageLayoutView="70" workbookViewId="0">
      <selection activeCell="A2" sqref="A2:U2"/>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8.5703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5" width="13.42578125" style="22" bestFit="1" customWidth="1"/>
    <col min="16" max="16" width="10.7109375" style="22" bestFit="1" customWidth="1"/>
    <col min="17" max="17" width="9.710937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5.25" customHeight="1">
      <c r="A2" s="608" t="s">
        <v>583</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60">
        <v>4</v>
      </c>
      <c r="B9" s="260"/>
      <c r="C9" s="260"/>
      <c r="D9" s="260"/>
      <c r="E9" s="260"/>
      <c r="F9" s="546" t="s">
        <v>263</v>
      </c>
      <c r="G9" s="152"/>
      <c r="H9" s="153"/>
      <c r="I9" s="153"/>
      <c r="J9" s="153"/>
      <c r="K9" s="154"/>
      <c r="L9" s="185"/>
      <c r="M9" s="186">
        <f>M11</f>
        <v>0</v>
      </c>
      <c r="N9" s="186">
        <f>N11</f>
        <v>288161.01</v>
      </c>
      <c r="O9" s="186">
        <f>O11</f>
        <v>0</v>
      </c>
      <c r="P9" s="186">
        <f>P11</f>
        <v>0</v>
      </c>
      <c r="Q9" s="186">
        <f>Q11</f>
        <v>0</v>
      </c>
      <c r="R9" s="187"/>
      <c r="S9" s="187"/>
      <c r="T9" s="187"/>
      <c r="U9" s="187"/>
    </row>
    <row r="10" spans="1:21" s="60" customFormat="1" ht="12">
      <c r="A10" s="260"/>
      <c r="B10" s="260">
        <v>2</v>
      </c>
      <c r="C10" s="260"/>
      <c r="D10" s="260"/>
      <c r="E10" s="260"/>
      <c r="F10" s="537" t="s">
        <v>304</v>
      </c>
      <c r="G10" s="152"/>
      <c r="H10" s="153"/>
      <c r="I10" s="153"/>
      <c r="J10" s="153"/>
      <c r="K10" s="154"/>
      <c r="L10" s="185"/>
      <c r="M10" s="186"/>
      <c r="N10" s="186"/>
      <c r="O10" s="186"/>
      <c r="P10" s="186"/>
      <c r="Q10" s="186"/>
      <c r="R10" s="187"/>
      <c r="S10" s="187"/>
      <c r="T10" s="187"/>
      <c r="U10" s="187"/>
    </row>
    <row r="11" spans="1:21" s="60" customFormat="1" ht="12">
      <c r="A11" s="260"/>
      <c r="B11" s="260"/>
      <c r="C11" s="126">
        <v>1</v>
      </c>
      <c r="D11" s="126"/>
      <c r="E11" s="146"/>
      <c r="F11" s="547" t="s">
        <v>264</v>
      </c>
      <c r="G11" s="158"/>
      <c r="H11" s="153"/>
      <c r="I11" s="153"/>
      <c r="J11" s="153"/>
      <c r="K11" s="154"/>
      <c r="L11" s="185"/>
      <c r="M11" s="188">
        <f t="shared" ref="M11:Q12" si="0">+M12</f>
        <v>0</v>
      </c>
      <c r="N11" s="188">
        <f t="shared" si="0"/>
        <v>288161.01</v>
      </c>
      <c r="O11" s="188">
        <f t="shared" si="0"/>
        <v>0</v>
      </c>
      <c r="P11" s="188">
        <f t="shared" si="0"/>
        <v>0</v>
      </c>
      <c r="Q11" s="188">
        <f t="shared" si="0"/>
        <v>0</v>
      </c>
      <c r="R11" s="187"/>
      <c r="S11" s="187"/>
      <c r="T11" s="187"/>
      <c r="U11" s="187"/>
    </row>
    <row r="12" spans="1:21" s="60" customFormat="1" ht="36">
      <c r="A12" s="260"/>
      <c r="B12" s="260"/>
      <c r="C12" s="260"/>
      <c r="D12" s="126">
        <v>3</v>
      </c>
      <c r="E12" s="146"/>
      <c r="F12" s="547" t="s">
        <v>268</v>
      </c>
      <c r="G12" s="158"/>
      <c r="H12" s="153"/>
      <c r="I12" s="153"/>
      <c r="J12" s="153"/>
      <c r="K12" s="154"/>
      <c r="L12" s="185"/>
      <c r="M12" s="188">
        <f t="shared" si="0"/>
        <v>0</v>
      </c>
      <c r="N12" s="188">
        <f t="shared" si="0"/>
        <v>288161.01</v>
      </c>
      <c r="O12" s="188">
        <f t="shared" si="0"/>
        <v>0</v>
      </c>
      <c r="P12" s="188">
        <f t="shared" si="0"/>
        <v>0</v>
      </c>
      <c r="Q12" s="188">
        <f t="shared" si="0"/>
        <v>0</v>
      </c>
      <c r="R12" s="187"/>
      <c r="S12" s="187"/>
      <c r="T12" s="187"/>
      <c r="U12" s="187"/>
    </row>
    <row r="13" spans="1:21" s="411" customFormat="1" ht="48">
      <c r="A13" s="260"/>
      <c r="B13" s="260"/>
      <c r="C13" s="260"/>
      <c r="D13" s="260"/>
      <c r="E13" s="403">
        <v>206</v>
      </c>
      <c r="F13" s="546" t="s">
        <v>269</v>
      </c>
      <c r="G13" s="158" t="s">
        <v>273</v>
      </c>
      <c r="H13" s="422">
        <v>0</v>
      </c>
      <c r="I13" s="422">
        <v>0</v>
      </c>
      <c r="J13" s="422">
        <v>0</v>
      </c>
      <c r="K13" s="409">
        <f>IFERROR(J13/H13*100,0)</f>
        <v>0</v>
      </c>
      <c r="L13" s="409">
        <f>IFERROR(J13/I13*100,0)</f>
        <v>0</v>
      </c>
      <c r="M13" s="188">
        <v>0</v>
      </c>
      <c r="N13" s="192">
        <v>288161.01</v>
      </c>
      <c r="O13" s="188">
        <v>0</v>
      </c>
      <c r="P13" s="188">
        <v>0</v>
      </c>
      <c r="Q13" s="188">
        <v>0</v>
      </c>
      <c r="R13" s="409">
        <f>IFERROR(O13/M13*100,0)</f>
        <v>0</v>
      </c>
      <c r="S13" s="409">
        <f>O13/N13*100</f>
        <v>0</v>
      </c>
      <c r="T13" s="409">
        <f>IFERROR(P13/M13*100,0)</f>
        <v>0</v>
      </c>
      <c r="U13" s="409">
        <f>P13/N13*100</f>
        <v>0</v>
      </c>
    </row>
    <row r="14" spans="1:21" s="60" customFormat="1" ht="12">
      <c r="A14" s="260"/>
      <c r="B14" s="260"/>
      <c r="C14" s="260"/>
      <c r="D14" s="260"/>
      <c r="E14" s="260"/>
      <c r="F14" s="206"/>
      <c r="G14" s="158"/>
      <c r="H14" s="153"/>
      <c r="I14" s="153"/>
      <c r="J14" s="153"/>
      <c r="K14" s="185"/>
      <c r="L14" s="185"/>
      <c r="M14" s="192"/>
      <c r="N14" s="192"/>
      <c r="O14" s="188"/>
      <c r="P14" s="188"/>
      <c r="Q14" s="188"/>
      <c r="R14" s="187"/>
      <c r="S14" s="187"/>
      <c r="T14" s="187"/>
      <c r="U14" s="187"/>
    </row>
    <row r="15" spans="1:21" s="60" customFormat="1" ht="12">
      <c r="A15" s="260"/>
      <c r="B15" s="260"/>
      <c r="C15" s="260"/>
      <c r="D15" s="260"/>
      <c r="E15" s="260"/>
      <c r="F15" s="193"/>
      <c r="G15" s="152"/>
      <c r="H15" s="167"/>
      <c r="I15" s="160"/>
      <c r="J15" s="153"/>
      <c r="K15" s="154"/>
      <c r="L15" s="154"/>
      <c r="M15" s="188"/>
      <c r="N15" s="188"/>
      <c r="O15" s="188"/>
      <c r="P15" s="188"/>
      <c r="Q15" s="188"/>
      <c r="R15" s="194"/>
      <c r="S15" s="194"/>
      <c r="T15" s="194"/>
      <c r="U15" s="194"/>
    </row>
    <row r="16" spans="1:21" s="60" customFormat="1" ht="12">
      <c r="A16" s="195"/>
      <c r="B16" s="195"/>
      <c r="C16" s="195"/>
      <c r="D16" s="195"/>
      <c r="E16" s="195"/>
      <c r="F16" s="196" t="s">
        <v>301</v>
      </c>
      <c r="G16" s="195"/>
      <c r="H16" s="170"/>
      <c r="I16" s="171"/>
      <c r="J16" s="172"/>
      <c r="K16" s="197"/>
      <c r="L16" s="197"/>
      <c r="M16" s="198">
        <f>M9</f>
        <v>0</v>
      </c>
      <c r="N16" s="198">
        <f>+N9</f>
        <v>288161.01</v>
      </c>
      <c r="O16" s="198">
        <f>+O9</f>
        <v>0</v>
      </c>
      <c r="P16" s="198">
        <f>+P9</f>
        <v>0</v>
      </c>
      <c r="Q16" s="198">
        <f>+Q9</f>
        <v>0</v>
      </c>
      <c r="R16" s="199"/>
      <c r="S16" s="199"/>
      <c r="T16" s="199"/>
      <c r="U16" s="199"/>
    </row>
    <row r="17" spans="2:15">
      <c r="B17" s="24"/>
      <c r="C17" s="25"/>
      <c r="D17" s="25"/>
      <c r="N17" s="26"/>
      <c r="O17" s="26"/>
    </row>
    <row r="18" spans="2:15">
      <c r="B18" s="27"/>
      <c r="C18" s="27"/>
      <c r="D18" s="27"/>
      <c r="N18" s="28"/>
      <c r="O18" s="28"/>
    </row>
    <row r="19" spans="2:15">
      <c r="M19" s="374"/>
      <c r="N19" s="374"/>
      <c r="O19"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9"/>
  <sheetViews>
    <sheetView showGridLines="0" view="pageLayout" zoomScale="70" zoomScaleNormal="130" zoomScaleSheetLayoutView="70" zoomScalePageLayoutView="70" workbookViewId="0">
      <selection activeCell="A2" sqref="A2:U2"/>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8.5703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4" width="14.140625" style="22" bestFit="1" customWidth="1"/>
    <col min="15" max="15" width="15.28515625" style="22" bestFit="1" customWidth="1"/>
    <col min="16" max="16" width="10.7109375" style="22" bestFit="1" customWidth="1"/>
    <col min="17" max="17" width="9.710937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4.5" customHeight="1">
      <c r="A2" s="608" t="s">
        <v>577</v>
      </c>
      <c r="B2" s="609"/>
      <c r="C2" s="609"/>
      <c r="D2" s="609"/>
      <c r="E2" s="609"/>
      <c r="F2" s="609"/>
      <c r="G2" s="609"/>
      <c r="H2" s="609"/>
      <c r="I2" s="609"/>
      <c r="J2" s="609"/>
      <c r="K2" s="609"/>
      <c r="L2" s="609"/>
      <c r="M2" s="609"/>
      <c r="N2" s="609"/>
      <c r="O2" s="609"/>
      <c r="P2" s="609"/>
      <c r="Q2" s="609"/>
      <c r="R2" s="609"/>
      <c r="S2" s="609"/>
      <c r="T2" s="609"/>
      <c r="U2" s="610"/>
    </row>
    <row r="3" spans="1:21" ht="5.25"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60">
        <v>4</v>
      </c>
      <c r="B9" s="260"/>
      <c r="C9" s="260"/>
      <c r="D9" s="260"/>
      <c r="E9" s="260"/>
      <c r="F9" s="546" t="s">
        <v>263</v>
      </c>
      <c r="G9" s="152"/>
      <c r="H9" s="153"/>
      <c r="I9" s="153"/>
      <c r="J9" s="153"/>
      <c r="K9" s="154"/>
      <c r="L9" s="185"/>
      <c r="M9" s="186">
        <f>M11</f>
        <v>0</v>
      </c>
      <c r="N9" s="186">
        <f>N11</f>
        <v>4695026.38</v>
      </c>
      <c r="O9" s="186">
        <f>O11</f>
        <v>4695026.38</v>
      </c>
      <c r="P9" s="186">
        <f>P11</f>
        <v>0</v>
      </c>
      <c r="Q9" s="186">
        <f>Q11</f>
        <v>0</v>
      </c>
      <c r="R9" s="187"/>
      <c r="S9" s="187"/>
      <c r="T9" s="187"/>
      <c r="U9" s="187"/>
    </row>
    <row r="10" spans="1:21" s="60" customFormat="1" ht="12">
      <c r="A10" s="260"/>
      <c r="B10" s="260">
        <v>2</v>
      </c>
      <c r="C10" s="260"/>
      <c r="D10" s="260"/>
      <c r="E10" s="260"/>
      <c r="F10" s="537" t="s">
        <v>304</v>
      </c>
      <c r="G10" s="152"/>
      <c r="H10" s="153"/>
      <c r="I10" s="153"/>
      <c r="J10" s="153"/>
      <c r="K10" s="154"/>
      <c r="L10" s="185"/>
      <c r="M10" s="186"/>
      <c r="N10" s="186"/>
      <c r="O10" s="186"/>
      <c r="P10" s="186"/>
      <c r="Q10" s="186"/>
      <c r="R10" s="187"/>
      <c r="S10" s="187"/>
      <c r="T10" s="187"/>
      <c r="U10" s="187"/>
    </row>
    <row r="11" spans="1:21" s="60" customFormat="1" ht="12">
      <c r="A11" s="260"/>
      <c r="B11" s="260"/>
      <c r="C11" s="126">
        <v>1</v>
      </c>
      <c r="D11" s="126"/>
      <c r="E11" s="146"/>
      <c r="F11" s="547" t="s">
        <v>264</v>
      </c>
      <c r="G11" s="158"/>
      <c r="H11" s="153"/>
      <c r="I11" s="153"/>
      <c r="J11" s="153"/>
      <c r="K11" s="154"/>
      <c r="L11" s="185"/>
      <c r="M11" s="188">
        <f t="shared" ref="M11:Q12" si="0">+M12</f>
        <v>0</v>
      </c>
      <c r="N11" s="188">
        <f t="shared" si="0"/>
        <v>4695026.38</v>
      </c>
      <c r="O11" s="188">
        <f t="shared" si="0"/>
        <v>4695026.38</v>
      </c>
      <c r="P11" s="188">
        <f t="shared" si="0"/>
        <v>0</v>
      </c>
      <c r="Q11" s="188">
        <f t="shared" si="0"/>
        <v>0</v>
      </c>
      <c r="R11" s="187"/>
      <c r="S11" s="187"/>
      <c r="T11" s="187"/>
      <c r="U11" s="187"/>
    </row>
    <row r="12" spans="1:21" s="60" customFormat="1" ht="36">
      <c r="A12" s="260"/>
      <c r="B12" s="260"/>
      <c r="C12" s="260"/>
      <c r="D12" s="126">
        <v>3</v>
      </c>
      <c r="E12" s="146"/>
      <c r="F12" s="547" t="s">
        <v>268</v>
      </c>
      <c r="G12" s="158"/>
      <c r="H12" s="153"/>
      <c r="I12" s="153"/>
      <c r="J12" s="153"/>
      <c r="K12" s="154"/>
      <c r="L12" s="185"/>
      <c r="M12" s="188">
        <f t="shared" si="0"/>
        <v>0</v>
      </c>
      <c r="N12" s="188">
        <f t="shared" si="0"/>
        <v>4695026.38</v>
      </c>
      <c r="O12" s="188">
        <f t="shared" si="0"/>
        <v>4695026.38</v>
      </c>
      <c r="P12" s="188">
        <f t="shared" si="0"/>
        <v>0</v>
      </c>
      <c r="Q12" s="188">
        <f t="shared" si="0"/>
        <v>0</v>
      </c>
      <c r="R12" s="187"/>
      <c r="S12" s="187"/>
      <c r="T12" s="187"/>
      <c r="U12" s="187"/>
    </row>
    <row r="13" spans="1:21" s="411" customFormat="1" ht="40.5" customHeight="1">
      <c r="A13" s="260"/>
      <c r="B13" s="260"/>
      <c r="C13" s="260"/>
      <c r="D13" s="260"/>
      <c r="E13" s="403">
        <v>206</v>
      </c>
      <c r="F13" s="546" t="s">
        <v>269</v>
      </c>
      <c r="G13" s="158" t="s">
        <v>273</v>
      </c>
      <c r="H13" s="422">
        <v>0</v>
      </c>
      <c r="I13" s="422">
        <v>0</v>
      </c>
      <c r="J13" s="422">
        <v>0</v>
      </c>
      <c r="K13" s="409">
        <f>IFERROR(J13/H13*100,0)</f>
        <v>0</v>
      </c>
      <c r="L13" s="409">
        <f>IFERROR(J13/I13*100,0)</f>
        <v>0</v>
      </c>
      <c r="M13" s="188">
        <v>0</v>
      </c>
      <c r="N13" s="192">
        <v>4695026.38</v>
      </c>
      <c r="O13" s="188">
        <v>4695026.38</v>
      </c>
      <c r="P13" s="188">
        <v>0</v>
      </c>
      <c r="Q13" s="188">
        <v>0</v>
      </c>
      <c r="R13" s="409">
        <f>IFERROR(O13/M13*100,0)</f>
        <v>0</v>
      </c>
      <c r="S13" s="409">
        <f>O13/N13*100</f>
        <v>100</v>
      </c>
      <c r="T13" s="409">
        <f>IFERROR(P13/M13*100,0)</f>
        <v>0</v>
      </c>
      <c r="U13" s="409">
        <f>P13/N13*100</f>
        <v>0</v>
      </c>
    </row>
    <row r="14" spans="1:21" s="60" customFormat="1" ht="12">
      <c r="A14" s="260"/>
      <c r="B14" s="260"/>
      <c r="C14" s="260"/>
      <c r="D14" s="260"/>
      <c r="E14" s="260"/>
      <c r="F14" s="206"/>
      <c r="G14" s="158"/>
      <c r="H14" s="153"/>
      <c r="I14" s="153"/>
      <c r="J14" s="153"/>
      <c r="K14" s="185"/>
      <c r="L14" s="185"/>
      <c r="M14" s="192"/>
      <c r="N14" s="192"/>
      <c r="O14" s="188"/>
      <c r="P14" s="188"/>
      <c r="Q14" s="188"/>
      <c r="R14" s="187"/>
      <c r="S14" s="187"/>
      <c r="T14" s="187"/>
      <c r="U14" s="187"/>
    </row>
    <row r="15" spans="1:21" s="60" customFormat="1" ht="12">
      <c r="A15" s="260"/>
      <c r="B15" s="260"/>
      <c r="C15" s="260"/>
      <c r="D15" s="260"/>
      <c r="E15" s="260"/>
      <c r="F15" s="193"/>
      <c r="G15" s="152"/>
      <c r="H15" s="167"/>
      <c r="I15" s="160"/>
      <c r="J15" s="153"/>
      <c r="K15" s="154"/>
      <c r="L15" s="154"/>
      <c r="M15" s="188"/>
      <c r="N15" s="188"/>
      <c r="O15" s="188"/>
      <c r="P15" s="188"/>
      <c r="Q15" s="188"/>
      <c r="R15" s="194"/>
      <c r="S15" s="194"/>
      <c r="T15" s="194"/>
      <c r="U15" s="194"/>
    </row>
    <row r="16" spans="1:21" s="60" customFormat="1" ht="12">
      <c r="A16" s="195"/>
      <c r="B16" s="195"/>
      <c r="C16" s="195"/>
      <c r="D16" s="195"/>
      <c r="E16" s="195"/>
      <c r="F16" s="196" t="s">
        <v>301</v>
      </c>
      <c r="G16" s="195"/>
      <c r="H16" s="170"/>
      <c r="I16" s="171"/>
      <c r="J16" s="172"/>
      <c r="K16" s="197"/>
      <c r="L16" s="197"/>
      <c r="M16" s="198">
        <f>M9</f>
        <v>0</v>
      </c>
      <c r="N16" s="198">
        <f>+N9</f>
        <v>4695026.38</v>
      </c>
      <c r="O16" s="198">
        <f>+O9</f>
        <v>4695026.38</v>
      </c>
      <c r="P16" s="198">
        <f>+P9</f>
        <v>0</v>
      </c>
      <c r="Q16" s="198">
        <f>+Q9</f>
        <v>0</v>
      </c>
      <c r="R16" s="199"/>
      <c r="S16" s="199"/>
      <c r="T16" s="199"/>
      <c r="U16" s="199"/>
    </row>
    <row r="17" spans="1:15">
      <c r="A17" s="23"/>
      <c r="B17" s="55"/>
      <c r="C17" s="23"/>
      <c r="D17" s="23"/>
      <c r="F17" s="23"/>
    </row>
    <row r="18" spans="1:15">
      <c r="B18" s="24"/>
      <c r="C18" s="25"/>
      <c r="D18" s="25"/>
      <c r="N18" s="26"/>
      <c r="O18" s="26"/>
    </row>
    <row r="19" spans="1:15">
      <c r="B19" s="27"/>
      <c r="C19" s="27"/>
      <c r="D19" s="27"/>
      <c r="M19" s="374"/>
      <c r="N19" s="374"/>
      <c r="O19"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9"/>
  <sheetViews>
    <sheetView showGridLines="0" view="pageLayout" zoomScale="70" zoomScaleNormal="130" zoomScaleSheetLayoutView="70" zoomScalePageLayoutView="70" workbookViewId="0">
      <selection activeCell="A2" sqref="A2:U2"/>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8.5703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5" width="13.42578125" style="22" bestFit="1" customWidth="1"/>
    <col min="16" max="16" width="10.7109375" style="22" bestFit="1" customWidth="1"/>
    <col min="17" max="17" width="9.710937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0" customHeight="1">
      <c r="A2" s="608" t="s">
        <v>580</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60">
        <v>4</v>
      </c>
      <c r="B9" s="260"/>
      <c r="C9" s="260"/>
      <c r="D9" s="260"/>
      <c r="E9" s="260"/>
      <c r="F9" s="546" t="s">
        <v>263</v>
      </c>
      <c r="G9" s="152"/>
      <c r="H9" s="153"/>
      <c r="I9" s="153"/>
      <c r="J9" s="153"/>
      <c r="K9" s="154"/>
      <c r="L9" s="185"/>
      <c r="M9" s="186">
        <f>M11</f>
        <v>0</v>
      </c>
      <c r="N9" s="186">
        <f>N11</f>
        <v>36532.370000000003</v>
      </c>
      <c r="O9" s="186">
        <f>O11</f>
        <v>0</v>
      </c>
      <c r="P9" s="186">
        <f>P11</f>
        <v>0</v>
      </c>
      <c r="Q9" s="186">
        <f>Q11</f>
        <v>0</v>
      </c>
      <c r="R9" s="187"/>
      <c r="S9" s="187"/>
      <c r="T9" s="187"/>
      <c r="U9" s="187"/>
    </row>
    <row r="10" spans="1:21" s="60" customFormat="1" ht="12">
      <c r="A10" s="260"/>
      <c r="B10" s="260">
        <v>2</v>
      </c>
      <c r="C10" s="260"/>
      <c r="D10" s="260"/>
      <c r="E10" s="260"/>
      <c r="F10" s="537" t="s">
        <v>304</v>
      </c>
      <c r="G10" s="152"/>
      <c r="H10" s="153"/>
      <c r="I10" s="153"/>
      <c r="J10" s="153"/>
      <c r="K10" s="154"/>
      <c r="L10" s="185"/>
      <c r="M10" s="186"/>
      <c r="N10" s="186"/>
      <c r="O10" s="186"/>
      <c r="P10" s="186"/>
      <c r="Q10" s="186"/>
      <c r="R10" s="187"/>
      <c r="S10" s="187"/>
      <c r="T10" s="187"/>
      <c r="U10" s="187"/>
    </row>
    <row r="11" spans="1:21" s="60" customFormat="1" ht="12">
      <c r="A11" s="260"/>
      <c r="B11" s="260"/>
      <c r="C11" s="126">
        <v>1</v>
      </c>
      <c r="D11" s="126"/>
      <c r="E11" s="146"/>
      <c r="F11" s="547" t="s">
        <v>264</v>
      </c>
      <c r="G11" s="158"/>
      <c r="H11" s="153"/>
      <c r="I11" s="153"/>
      <c r="J11" s="153"/>
      <c r="K11" s="154"/>
      <c r="L11" s="185"/>
      <c r="M11" s="188">
        <f t="shared" ref="M11:Q12" si="0">+M12</f>
        <v>0</v>
      </c>
      <c r="N11" s="188">
        <f t="shared" si="0"/>
        <v>36532.370000000003</v>
      </c>
      <c r="O11" s="188">
        <f t="shared" si="0"/>
        <v>0</v>
      </c>
      <c r="P11" s="188">
        <f t="shared" si="0"/>
        <v>0</v>
      </c>
      <c r="Q11" s="188">
        <f t="shared" si="0"/>
        <v>0</v>
      </c>
      <c r="R11" s="187"/>
      <c r="S11" s="187"/>
      <c r="T11" s="187"/>
      <c r="U11" s="187"/>
    </row>
    <row r="12" spans="1:21" s="60" customFormat="1" ht="36">
      <c r="A12" s="260"/>
      <c r="B12" s="260"/>
      <c r="C12" s="260"/>
      <c r="D12" s="126">
        <v>3</v>
      </c>
      <c r="E12" s="146"/>
      <c r="F12" s="547" t="s">
        <v>268</v>
      </c>
      <c r="G12" s="158"/>
      <c r="H12" s="153"/>
      <c r="I12" s="153"/>
      <c r="J12" s="153"/>
      <c r="K12" s="154"/>
      <c r="L12" s="185"/>
      <c r="M12" s="188">
        <f t="shared" si="0"/>
        <v>0</v>
      </c>
      <c r="N12" s="188">
        <f t="shared" si="0"/>
        <v>36532.370000000003</v>
      </c>
      <c r="O12" s="188">
        <f t="shared" si="0"/>
        <v>0</v>
      </c>
      <c r="P12" s="188">
        <f t="shared" si="0"/>
        <v>0</v>
      </c>
      <c r="Q12" s="188">
        <f t="shared" si="0"/>
        <v>0</v>
      </c>
      <c r="R12" s="187"/>
      <c r="S12" s="187"/>
      <c r="T12" s="187"/>
      <c r="U12" s="187"/>
    </row>
    <row r="13" spans="1:21" s="411" customFormat="1" ht="48">
      <c r="A13" s="260"/>
      <c r="B13" s="260"/>
      <c r="C13" s="260"/>
      <c r="D13" s="260"/>
      <c r="E13" s="403">
        <v>206</v>
      </c>
      <c r="F13" s="546" t="s">
        <v>269</v>
      </c>
      <c r="G13" s="158" t="s">
        <v>273</v>
      </c>
      <c r="H13" s="422">
        <v>0</v>
      </c>
      <c r="I13" s="422">
        <v>0</v>
      </c>
      <c r="J13" s="422">
        <v>0</v>
      </c>
      <c r="K13" s="409">
        <f>IFERROR(J13/H13*100,0)</f>
        <v>0</v>
      </c>
      <c r="L13" s="409">
        <f>IFERROR(J13/I13*100,0)</f>
        <v>0</v>
      </c>
      <c r="M13" s="188">
        <v>0</v>
      </c>
      <c r="N13" s="192">
        <v>36532.370000000003</v>
      </c>
      <c r="O13" s="188">
        <v>0</v>
      </c>
      <c r="P13" s="188">
        <v>0</v>
      </c>
      <c r="Q13" s="188">
        <v>0</v>
      </c>
      <c r="R13" s="409">
        <f>IFERROR(O13/M13*100,0)</f>
        <v>0</v>
      </c>
      <c r="S13" s="409">
        <f>O13/N13*100</f>
        <v>0</v>
      </c>
      <c r="T13" s="409">
        <f>IFERROR(P13/M13*100,0)</f>
        <v>0</v>
      </c>
      <c r="U13" s="409">
        <f>P13/N13*100</f>
        <v>0</v>
      </c>
    </row>
    <row r="14" spans="1:21" s="60" customFormat="1" ht="12">
      <c r="A14" s="260"/>
      <c r="B14" s="260"/>
      <c r="C14" s="260"/>
      <c r="D14" s="260"/>
      <c r="E14" s="260"/>
      <c r="F14" s="206"/>
      <c r="G14" s="158"/>
      <c r="H14" s="153"/>
      <c r="I14" s="153"/>
      <c r="J14" s="153"/>
      <c r="K14" s="185"/>
      <c r="L14" s="185"/>
      <c r="M14" s="192"/>
      <c r="N14" s="192"/>
      <c r="O14" s="188"/>
      <c r="P14" s="188"/>
      <c r="Q14" s="188"/>
      <c r="R14" s="187"/>
      <c r="S14" s="187"/>
      <c r="T14" s="187"/>
      <c r="U14" s="187"/>
    </row>
    <row r="15" spans="1:21" s="60" customFormat="1" ht="12">
      <c r="A15" s="260"/>
      <c r="B15" s="260"/>
      <c r="C15" s="260"/>
      <c r="D15" s="260"/>
      <c r="E15" s="260"/>
      <c r="F15" s="193"/>
      <c r="G15" s="152"/>
      <c r="H15" s="167"/>
      <c r="I15" s="160"/>
      <c r="J15" s="153"/>
      <c r="K15" s="154"/>
      <c r="L15" s="154"/>
      <c r="M15" s="188"/>
      <c r="N15" s="188"/>
      <c r="O15" s="188"/>
      <c r="P15" s="188"/>
      <c r="Q15" s="188"/>
      <c r="R15" s="194"/>
      <c r="S15" s="194"/>
      <c r="T15" s="194"/>
      <c r="U15" s="194"/>
    </row>
    <row r="16" spans="1:21" s="60" customFormat="1" ht="12">
      <c r="A16" s="195"/>
      <c r="B16" s="195"/>
      <c r="C16" s="195"/>
      <c r="D16" s="195"/>
      <c r="E16" s="195"/>
      <c r="F16" s="196" t="s">
        <v>301</v>
      </c>
      <c r="G16" s="195"/>
      <c r="H16" s="170"/>
      <c r="I16" s="171"/>
      <c r="J16" s="172"/>
      <c r="K16" s="197"/>
      <c r="L16" s="197"/>
      <c r="M16" s="198">
        <f>M9</f>
        <v>0</v>
      </c>
      <c r="N16" s="198">
        <f>+N9</f>
        <v>36532.370000000003</v>
      </c>
      <c r="O16" s="198">
        <f>+O9</f>
        <v>0</v>
      </c>
      <c r="P16" s="198">
        <f>+P9</f>
        <v>0</v>
      </c>
      <c r="Q16" s="198">
        <f>+Q9</f>
        <v>0</v>
      </c>
      <c r="R16" s="199"/>
      <c r="S16" s="199"/>
      <c r="T16" s="199"/>
      <c r="U16" s="199"/>
    </row>
    <row r="17" spans="2:15">
      <c r="B17" s="24"/>
      <c r="C17" s="25"/>
      <c r="D17" s="25"/>
      <c r="N17" s="26"/>
      <c r="O17" s="26"/>
    </row>
    <row r="18" spans="2:15">
      <c r="B18" s="27"/>
      <c r="C18" s="27"/>
      <c r="D18" s="27"/>
      <c r="N18" s="28"/>
      <c r="O18" s="28"/>
    </row>
    <row r="19" spans="2:15">
      <c r="M19" s="374"/>
      <c r="N19" s="374"/>
      <c r="O19"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33"/>
  <sheetViews>
    <sheetView showGridLines="0" view="pageLayout" zoomScale="70" zoomScaleNormal="130" zoomScalePageLayoutView="70" workbookViewId="0">
      <selection activeCell="H29" sqref="H29:I29"/>
    </sheetView>
  </sheetViews>
  <sheetFormatPr baseColWidth="10" defaultColWidth="11.42578125" defaultRowHeight="13.5"/>
  <cols>
    <col min="1" max="1" width="15.28515625" style="1" customWidth="1"/>
    <col min="2" max="5" width="20.140625" style="1" bestFit="1" customWidth="1"/>
    <col min="6" max="6" width="18.140625" style="1" bestFit="1" customWidth="1"/>
    <col min="7" max="7" width="18.28515625" style="1" customWidth="1"/>
    <col min="8" max="8" width="6.5703125" style="1" customWidth="1"/>
    <col min="9" max="9" width="65.7109375" style="1" customWidth="1"/>
    <col min="10" max="16384" width="11.42578125" style="1"/>
  </cols>
  <sheetData>
    <row r="1" spans="1:10" ht="35.1" customHeight="1">
      <c r="A1" s="567" t="s">
        <v>76</v>
      </c>
      <c r="B1" s="568"/>
      <c r="C1" s="568"/>
      <c r="D1" s="568"/>
      <c r="E1" s="568"/>
      <c r="F1" s="568"/>
      <c r="G1" s="568"/>
      <c r="H1" s="568"/>
      <c r="I1" s="569"/>
    </row>
    <row r="2" spans="1:10" ht="6.75" customHeight="1"/>
    <row r="3" spans="1:10" ht="17.25" customHeight="1">
      <c r="A3" s="570" t="s">
        <v>204</v>
      </c>
      <c r="B3" s="571"/>
      <c r="C3" s="571"/>
      <c r="D3" s="571"/>
      <c r="E3" s="571"/>
      <c r="F3" s="571"/>
      <c r="G3" s="571"/>
      <c r="H3" s="571"/>
      <c r="I3" s="572"/>
    </row>
    <row r="4" spans="1:10" ht="17.25" customHeight="1">
      <c r="A4" s="570" t="s">
        <v>205</v>
      </c>
      <c r="B4" s="571"/>
      <c r="C4" s="571"/>
      <c r="D4" s="571"/>
      <c r="E4" s="571"/>
      <c r="F4" s="571"/>
      <c r="G4" s="571"/>
      <c r="H4" s="571"/>
      <c r="I4" s="572"/>
    </row>
    <row r="5" spans="1:10" ht="28.9" customHeight="1">
      <c r="A5" s="565" t="s">
        <v>167</v>
      </c>
      <c r="B5" s="577" t="s">
        <v>99</v>
      </c>
      <c r="C5" s="578"/>
      <c r="D5" s="578"/>
      <c r="E5" s="579"/>
      <c r="F5" s="70" t="s">
        <v>90</v>
      </c>
      <c r="G5" s="70"/>
      <c r="H5" s="573" t="s">
        <v>193</v>
      </c>
      <c r="I5" s="574"/>
      <c r="J5" s="2"/>
    </row>
    <row r="6" spans="1:10" ht="31.15" customHeight="1">
      <c r="A6" s="566"/>
      <c r="B6" s="71" t="s">
        <v>192</v>
      </c>
      <c r="C6" s="71" t="s">
        <v>45</v>
      </c>
      <c r="D6" s="71" t="s">
        <v>46</v>
      </c>
      <c r="E6" s="71" t="s">
        <v>104</v>
      </c>
      <c r="F6" s="72" t="s">
        <v>105</v>
      </c>
      <c r="G6" s="72" t="s">
        <v>201</v>
      </c>
      <c r="H6" s="575" t="s">
        <v>200</v>
      </c>
      <c r="I6" s="576"/>
      <c r="J6" s="3"/>
    </row>
    <row r="7" spans="1:10" s="19" customFormat="1" ht="11.25">
      <c r="A7" s="30" t="s">
        <v>0</v>
      </c>
      <c r="B7" s="124" t="s">
        <v>1</v>
      </c>
      <c r="C7" s="124" t="s">
        <v>2</v>
      </c>
      <c r="D7" s="124" t="s">
        <v>6</v>
      </c>
      <c r="E7" s="124" t="s">
        <v>3</v>
      </c>
      <c r="F7" s="124" t="s">
        <v>4</v>
      </c>
      <c r="G7" s="124" t="s">
        <v>5</v>
      </c>
      <c r="H7" s="46"/>
      <c r="I7" s="31"/>
    </row>
    <row r="8" spans="1:10" s="357" customFormat="1" ht="22.5">
      <c r="A8" s="385" t="s">
        <v>100</v>
      </c>
      <c r="B8" s="386">
        <f>B9+B11+B13+B15</f>
        <v>592953557.97000003</v>
      </c>
      <c r="C8" s="386">
        <f>C9+C11+C13+C15</f>
        <v>562748805.98000002</v>
      </c>
      <c r="D8" s="386">
        <f>D9+D11+D13+D15</f>
        <v>528498268.33999997</v>
      </c>
      <c r="E8" s="386">
        <f>E9+E11+E13+E15</f>
        <v>528498268.33999997</v>
      </c>
      <c r="F8" s="386">
        <f>C8-B8</f>
        <v>-30204751.99000001</v>
      </c>
      <c r="G8" s="386">
        <f>D8-C8</f>
        <v>-34250537.640000045</v>
      </c>
      <c r="H8" s="387"/>
      <c r="I8" s="388"/>
    </row>
    <row r="9" spans="1:10" s="357" customFormat="1" ht="72.75" customHeight="1">
      <c r="A9" s="538">
        <v>1000</v>
      </c>
      <c r="B9" s="563">
        <v>393651798.06000006</v>
      </c>
      <c r="C9" s="563">
        <v>386481164.13</v>
      </c>
      <c r="D9" s="563">
        <v>385364980.70999998</v>
      </c>
      <c r="E9" s="563">
        <v>385364980.70999998</v>
      </c>
      <c r="F9" s="563">
        <f>C9-B9</f>
        <v>-7170633.9300000668</v>
      </c>
      <c r="G9" s="563">
        <f>D9-C9</f>
        <v>-1116183.4200000167</v>
      </c>
      <c r="H9" s="580" t="s">
        <v>657</v>
      </c>
      <c r="I9" s="581"/>
    </row>
    <row r="10" spans="1:10" s="357" customFormat="1" ht="61.5" customHeight="1">
      <c r="A10" s="539"/>
      <c r="B10" s="564"/>
      <c r="C10" s="564"/>
      <c r="D10" s="564"/>
      <c r="E10" s="564"/>
      <c r="F10" s="564"/>
      <c r="G10" s="564"/>
      <c r="H10" s="580" t="s">
        <v>658</v>
      </c>
      <c r="I10" s="581"/>
    </row>
    <row r="11" spans="1:10" s="357" customFormat="1" ht="72.75" customHeight="1">
      <c r="A11" s="540">
        <v>2000</v>
      </c>
      <c r="B11" s="563">
        <v>61096884.43</v>
      </c>
      <c r="C11" s="563">
        <v>50197911.580000013</v>
      </c>
      <c r="D11" s="563">
        <v>36357810.730000012</v>
      </c>
      <c r="E11" s="563">
        <v>36357810.730000012</v>
      </c>
      <c r="F11" s="563">
        <f>C11-B11</f>
        <v>-10898972.849999987</v>
      </c>
      <c r="G11" s="563">
        <f>D11-C11</f>
        <v>-13840100.850000001</v>
      </c>
      <c r="H11" s="580" t="s">
        <v>676</v>
      </c>
      <c r="I11" s="581"/>
    </row>
    <row r="12" spans="1:10" s="357" customFormat="1" ht="57" customHeight="1">
      <c r="A12" s="539"/>
      <c r="B12" s="564"/>
      <c r="C12" s="564"/>
      <c r="D12" s="564"/>
      <c r="E12" s="564"/>
      <c r="F12" s="564"/>
      <c r="G12" s="564"/>
      <c r="H12" s="580" t="s">
        <v>677</v>
      </c>
      <c r="I12" s="581"/>
    </row>
    <row r="13" spans="1:10" s="357" customFormat="1" ht="60" customHeight="1">
      <c r="A13" s="540">
        <v>3000</v>
      </c>
      <c r="B13" s="563">
        <v>95761546.609999999</v>
      </c>
      <c r="C13" s="563">
        <v>84541584.99000001</v>
      </c>
      <c r="D13" s="563">
        <v>76206699.969999984</v>
      </c>
      <c r="E13" s="563">
        <v>76206699.969999984</v>
      </c>
      <c r="F13" s="563">
        <f>C13-B13</f>
        <v>-11219961.61999999</v>
      </c>
      <c r="G13" s="563">
        <f>D13-C13</f>
        <v>-8334885.0200000256</v>
      </c>
      <c r="H13" s="580" t="s">
        <v>659</v>
      </c>
      <c r="I13" s="581"/>
    </row>
    <row r="14" spans="1:10" s="357" customFormat="1" ht="57.75" customHeight="1">
      <c r="A14" s="539"/>
      <c r="B14" s="564"/>
      <c r="C14" s="564"/>
      <c r="D14" s="564"/>
      <c r="E14" s="564"/>
      <c r="F14" s="564"/>
      <c r="G14" s="564"/>
      <c r="H14" s="580" t="s">
        <v>684</v>
      </c>
      <c r="I14" s="581"/>
    </row>
    <row r="15" spans="1:10" s="357" customFormat="1" ht="60.75" customHeight="1">
      <c r="A15" s="540">
        <v>4000</v>
      </c>
      <c r="B15" s="563">
        <v>42443328.869999997</v>
      </c>
      <c r="C15" s="563">
        <v>41528145.280000001</v>
      </c>
      <c r="D15" s="563">
        <v>30568776.93</v>
      </c>
      <c r="E15" s="563">
        <v>30568776.93</v>
      </c>
      <c r="F15" s="563">
        <f>C15-B15</f>
        <v>-915183.58999999613</v>
      </c>
      <c r="G15" s="563">
        <f>D15-C15</f>
        <v>-10959368.350000001</v>
      </c>
      <c r="H15" s="580" t="s">
        <v>678</v>
      </c>
      <c r="I15" s="581"/>
    </row>
    <row r="16" spans="1:10" s="357" customFormat="1" ht="48" customHeight="1">
      <c r="A16" s="539"/>
      <c r="B16" s="564"/>
      <c r="C16" s="564"/>
      <c r="D16" s="564"/>
      <c r="E16" s="564"/>
      <c r="F16" s="564"/>
      <c r="G16" s="564"/>
      <c r="H16" s="580" t="s">
        <v>685</v>
      </c>
      <c r="I16" s="581"/>
    </row>
    <row r="17" spans="1:9" s="357" customFormat="1" ht="22.5">
      <c r="A17" s="389" t="s">
        <v>102</v>
      </c>
      <c r="B17" s="390">
        <f t="shared" ref="B17:G17" si="0">B18+B20+B22+B24+B26+B28</f>
        <v>701148720.22000003</v>
      </c>
      <c r="C17" s="390">
        <f t="shared" si="0"/>
        <v>694097569.38000011</v>
      </c>
      <c r="D17" s="390">
        <f t="shared" si="0"/>
        <v>618471060.82000005</v>
      </c>
      <c r="E17" s="390">
        <f t="shared" si="0"/>
        <v>618471060.82000005</v>
      </c>
      <c r="F17" s="390">
        <f t="shared" si="0"/>
        <v>-7051150.8399998173</v>
      </c>
      <c r="G17" s="390">
        <f t="shared" si="0"/>
        <v>-75626508.560000092</v>
      </c>
      <c r="H17" s="391"/>
      <c r="I17" s="392"/>
    </row>
    <row r="18" spans="1:9" s="357" customFormat="1" ht="60.75" customHeight="1">
      <c r="A18" s="541">
        <v>1000</v>
      </c>
      <c r="B18" s="563">
        <v>328241449.90999997</v>
      </c>
      <c r="C18" s="563">
        <v>328007885.33000004</v>
      </c>
      <c r="D18" s="563">
        <v>327936319.84000003</v>
      </c>
      <c r="E18" s="563">
        <v>327936319.84000003</v>
      </c>
      <c r="F18" s="563">
        <f>C18-B18</f>
        <v>-233564.57999992371</v>
      </c>
      <c r="G18" s="563">
        <f>D18-C18</f>
        <v>-71565.490000009537</v>
      </c>
      <c r="H18" s="580" t="s">
        <v>679</v>
      </c>
      <c r="I18" s="581"/>
    </row>
    <row r="19" spans="1:9" s="357" customFormat="1" ht="58.5" customHeight="1">
      <c r="A19" s="542"/>
      <c r="B19" s="564"/>
      <c r="C19" s="564"/>
      <c r="D19" s="564"/>
      <c r="E19" s="564"/>
      <c r="F19" s="564"/>
      <c r="G19" s="564"/>
      <c r="H19" s="580" t="s">
        <v>686</v>
      </c>
      <c r="I19" s="581"/>
    </row>
    <row r="20" spans="1:9" s="357" customFormat="1" ht="57.75" customHeight="1">
      <c r="A20" s="541">
        <v>2000</v>
      </c>
      <c r="B20" s="563">
        <v>24901449.169999998</v>
      </c>
      <c r="C20" s="563">
        <v>24536581.870000001</v>
      </c>
      <c r="D20" s="563">
        <v>22286197.350000001</v>
      </c>
      <c r="E20" s="563">
        <v>22286197.350000001</v>
      </c>
      <c r="F20" s="563">
        <f>C20-B20</f>
        <v>-364867.29999999702</v>
      </c>
      <c r="G20" s="563">
        <f>D20-C20</f>
        <v>-2250384.5199999996</v>
      </c>
      <c r="H20" s="580" t="s">
        <v>680</v>
      </c>
      <c r="I20" s="581"/>
    </row>
    <row r="21" spans="1:9" s="357" customFormat="1" ht="48" customHeight="1">
      <c r="A21" s="542"/>
      <c r="B21" s="564"/>
      <c r="C21" s="564"/>
      <c r="D21" s="564"/>
      <c r="E21" s="564"/>
      <c r="F21" s="564"/>
      <c r="G21" s="564"/>
      <c r="H21" s="580" t="s">
        <v>687</v>
      </c>
      <c r="I21" s="581"/>
    </row>
    <row r="22" spans="1:9" s="357" customFormat="1" ht="48.75" customHeight="1">
      <c r="A22" s="541">
        <v>3000</v>
      </c>
      <c r="B22" s="563">
        <v>36471117.789999999</v>
      </c>
      <c r="C22" s="563">
        <v>36325363.469999999</v>
      </c>
      <c r="D22" s="563">
        <v>30273828.240000002</v>
      </c>
      <c r="E22" s="563">
        <v>30273828.240000002</v>
      </c>
      <c r="F22" s="563">
        <f>C22-B22</f>
        <v>-145754.3200000003</v>
      </c>
      <c r="G22" s="563">
        <f>D22-C22</f>
        <v>-6051535.2299999967</v>
      </c>
      <c r="H22" s="580" t="s">
        <v>681</v>
      </c>
      <c r="I22" s="581"/>
    </row>
    <row r="23" spans="1:9" s="357" customFormat="1" ht="44.25" customHeight="1">
      <c r="A23" s="542"/>
      <c r="B23" s="564"/>
      <c r="C23" s="564"/>
      <c r="D23" s="564"/>
      <c r="E23" s="564"/>
      <c r="F23" s="564"/>
      <c r="G23" s="564"/>
      <c r="H23" s="580" t="s">
        <v>688</v>
      </c>
      <c r="I23" s="581"/>
    </row>
    <row r="24" spans="1:9" s="357" customFormat="1" ht="11.25" customHeight="1">
      <c r="A24" s="543">
        <v>4000</v>
      </c>
      <c r="B24" s="563">
        <v>1663711.17</v>
      </c>
      <c r="C24" s="563">
        <v>1663711.17</v>
      </c>
      <c r="D24" s="563">
        <v>1663711.17</v>
      </c>
      <c r="E24" s="563">
        <v>1663711.17</v>
      </c>
      <c r="F24" s="563">
        <f>C24-B24</f>
        <v>0</v>
      </c>
      <c r="G24" s="563">
        <f>D24-C24</f>
        <v>0</v>
      </c>
      <c r="H24" s="582" t="s">
        <v>585</v>
      </c>
      <c r="I24" s="583"/>
    </row>
    <row r="25" spans="1:9" s="357" customFormat="1" ht="11.25">
      <c r="A25" s="542"/>
      <c r="B25" s="564"/>
      <c r="C25" s="564"/>
      <c r="D25" s="564"/>
      <c r="E25" s="564"/>
      <c r="F25" s="564"/>
      <c r="G25" s="564"/>
      <c r="H25" s="580" t="s">
        <v>586</v>
      </c>
      <c r="I25" s="581"/>
    </row>
    <row r="26" spans="1:9" s="357" customFormat="1" ht="53.25" customHeight="1">
      <c r="A26" s="538">
        <v>5000</v>
      </c>
      <c r="B26" s="563">
        <v>24089755.909999996</v>
      </c>
      <c r="C26" s="563">
        <v>23978323.5</v>
      </c>
      <c r="D26" s="563">
        <v>20639043.809999995</v>
      </c>
      <c r="E26" s="563">
        <v>20639043.809999995</v>
      </c>
      <c r="F26" s="563">
        <f>C26-B26</f>
        <v>-111432.40999999642</v>
      </c>
      <c r="G26" s="563">
        <f>D26-C26</f>
        <v>-3339279.6900000051</v>
      </c>
      <c r="H26" s="580" t="s">
        <v>682</v>
      </c>
      <c r="I26" s="581"/>
    </row>
    <row r="27" spans="1:9" s="357" customFormat="1" ht="72.75" customHeight="1">
      <c r="A27" s="539"/>
      <c r="B27" s="564"/>
      <c r="C27" s="564"/>
      <c r="D27" s="564"/>
      <c r="E27" s="564"/>
      <c r="F27" s="564"/>
      <c r="G27" s="564"/>
      <c r="H27" s="580" t="s">
        <v>689</v>
      </c>
      <c r="I27" s="581"/>
    </row>
    <row r="28" spans="1:9" s="357" customFormat="1" ht="60.75" customHeight="1">
      <c r="A28" s="540">
        <v>6000</v>
      </c>
      <c r="B28" s="563">
        <v>285781236.26999998</v>
      </c>
      <c r="C28" s="563">
        <v>279585704.04000008</v>
      </c>
      <c r="D28" s="563">
        <v>215671960.41</v>
      </c>
      <c r="E28" s="563">
        <v>215671960.41</v>
      </c>
      <c r="F28" s="563">
        <f>C28-B28</f>
        <v>-6195532.2299998999</v>
      </c>
      <c r="G28" s="563">
        <f>D28-C28</f>
        <v>-63913743.630000085</v>
      </c>
      <c r="H28" s="580" t="s">
        <v>683</v>
      </c>
      <c r="I28" s="581"/>
    </row>
    <row r="29" spans="1:9" s="357" customFormat="1" ht="180.75" customHeight="1">
      <c r="A29" s="539"/>
      <c r="B29" s="564"/>
      <c r="C29" s="564"/>
      <c r="D29" s="564"/>
      <c r="E29" s="564"/>
      <c r="F29" s="564"/>
      <c r="G29" s="564"/>
      <c r="H29" s="580" t="s">
        <v>703</v>
      </c>
      <c r="I29" s="581"/>
    </row>
    <row r="30" spans="1:9" s="357" customFormat="1" ht="22.5">
      <c r="A30" s="393" t="s">
        <v>106</v>
      </c>
      <c r="B30" s="394">
        <f t="shared" ref="B30:G30" si="1">B17+B8</f>
        <v>1294102278.1900001</v>
      </c>
      <c r="C30" s="394">
        <f>C17+C8</f>
        <v>1256846375.3600001</v>
      </c>
      <c r="D30" s="394">
        <f t="shared" si="1"/>
        <v>1146969329.1600001</v>
      </c>
      <c r="E30" s="394">
        <f t="shared" si="1"/>
        <v>1146969329.1600001</v>
      </c>
      <c r="F30" s="394">
        <f t="shared" si="1"/>
        <v>-37255902.829999827</v>
      </c>
      <c r="G30" s="394">
        <f t="shared" si="1"/>
        <v>-109877046.20000014</v>
      </c>
      <c r="H30" s="395"/>
      <c r="I30" s="396"/>
    </row>
    <row r="31" spans="1:9">
      <c r="A31" s="13"/>
    </row>
    <row r="32" spans="1:9">
      <c r="A32" s="5"/>
      <c r="G32" s="7"/>
      <c r="H32" s="7"/>
      <c r="I32" s="7"/>
    </row>
    <row r="33" spans="1:9">
      <c r="A33" s="8"/>
      <c r="G33" s="10"/>
      <c r="H33" s="10"/>
      <c r="I33" s="10"/>
    </row>
  </sheetData>
  <mergeCells count="87">
    <mergeCell ref="H26:I26"/>
    <mergeCell ref="H27:I27"/>
    <mergeCell ref="H28:I28"/>
    <mergeCell ref="H29:I29"/>
    <mergeCell ref="H19:I19"/>
    <mergeCell ref="H20:I20"/>
    <mergeCell ref="H21:I21"/>
    <mergeCell ref="H22:I22"/>
    <mergeCell ref="H23:I23"/>
    <mergeCell ref="H24:I24"/>
    <mergeCell ref="H25:I25"/>
    <mergeCell ref="H14:I14"/>
    <mergeCell ref="H15:I15"/>
    <mergeCell ref="H16:I16"/>
    <mergeCell ref="H18:I18"/>
    <mergeCell ref="H9:I9"/>
    <mergeCell ref="H10:I10"/>
    <mergeCell ref="H11:I11"/>
    <mergeCell ref="H12:I12"/>
    <mergeCell ref="H13:I13"/>
    <mergeCell ref="F13:F14"/>
    <mergeCell ref="G13:G14"/>
    <mergeCell ref="C15:C16"/>
    <mergeCell ref="D15:D16"/>
    <mergeCell ref="E15:E16"/>
    <mergeCell ref="F15:F16"/>
    <mergeCell ref="G15:G16"/>
    <mergeCell ref="B13:B14"/>
    <mergeCell ref="B15:B16"/>
    <mergeCell ref="C13:C14"/>
    <mergeCell ref="D13:D14"/>
    <mergeCell ref="E13:E14"/>
    <mergeCell ref="F9:F10"/>
    <mergeCell ref="G9:G10"/>
    <mergeCell ref="B11:B12"/>
    <mergeCell ref="C11:C12"/>
    <mergeCell ref="D11:D12"/>
    <mergeCell ref="E11:E12"/>
    <mergeCell ref="F11:F12"/>
    <mergeCell ref="G11:G12"/>
    <mergeCell ref="B9:B10"/>
    <mergeCell ref="C9:C10"/>
    <mergeCell ref="D9:D10"/>
    <mergeCell ref="E9:E10"/>
    <mergeCell ref="A5:A6"/>
    <mergeCell ref="A1:I1"/>
    <mergeCell ref="A3:I3"/>
    <mergeCell ref="A4:I4"/>
    <mergeCell ref="H5:I5"/>
    <mergeCell ref="H6:I6"/>
    <mergeCell ref="B5:E5"/>
    <mergeCell ref="C28:C29"/>
    <mergeCell ref="D28:D29"/>
    <mergeCell ref="E28:E29"/>
    <mergeCell ref="B18:B19"/>
    <mergeCell ref="B20:B21"/>
    <mergeCell ref="B22:B23"/>
    <mergeCell ref="B26:B27"/>
    <mergeCell ref="B28:B29"/>
    <mergeCell ref="B24:B25"/>
    <mergeCell ref="C22:C23"/>
    <mergeCell ref="D22:D23"/>
    <mergeCell ref="E22:E23"/>
    <mergeCell ref="C26:C27"/>
    <mergeCell ref="D26:D27"/>
    <mergeCell ref="E26:E27"/>
    <mergeCell ref="C18:C19"/>
    <mergeCell ref="D18:D19"/>
    <mergeCell ref="E18:E19"/>
    <mergeCell ref="C20:C21"/>
    <mergeCell ref="D20:D21"/>
    <mergeCell ref="E20:E21"/>
    <mergeCell ref="F26:F27"/>
    <mergeCell ref="G26:G27"/>
    <mergeCell ref="F28:F29"/>
    <mergeCell ref="G28:G29"/>
    <mergeCell ref="F18:F19"/>
    <mergeCell ref="G18:G19"/>
    <mergeCell ref="F20:F21"/>
    <mergeCell ref="G20:G21"/>
    <mergeCell ref="F22:F23"/>
    <mergeCell ref="G22:G23"/>
    <mergeCell ref="C24:C25"/>
    <mergeCell ref="D24:D25"/>
    <mergeCell ref="E24:E25"/>
    <mergeCell ref="F24:F25"/>
    <mergeCell ref="G24:G25"/>
  </mergeCells>
  <phoneticPr fontId="0" type="noConversion"/>
  <printOptions horizontalCentered="1"/>
  <pageMargins left="0.19685039370078741" right="0.19685039370078741" top="1.6535433070866143" bottom="0.47244094488188981" header="0.19685039370078741" footer="0.19685039370078741"/>
  <pageSetup scale="67" orientation="landscape" r:id="rId1"/>
  <headerFooter scaleWithDoc="0">
    <oddHeader>&amp;C&amp;G</oddHeader>
    <oddFooter>&amp;C&amp;G</oddFooter>
  </headerFooter>
  <rowBreaks count="2" manualBreakCount="2">
    <brk id="16" max="16383" man="1"/>
    <brk id="27" max="16383" man="1"/>
  </rowBreaks>
  <ignoredErrors>
    <ignoredError sqref="A7:D7 E7:G7" numberStoredAsText="1"/>
  </ignoredError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2"/>
  <sheetViews>
    <sheetView showGridLines="0" view="pageLayout" zoomScaleNormal="115" zoomScaleSheetLayoutView="70" workbookViewId="0">
      <selection activeCell="N9" sqref="N9:N18"/>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10.7109375" style="22"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4" width="15.28515625" style="22" bestFit="1" customWidth="1"/>
    <col min="15" max="17" width="1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25.15" customHeight="1">
      <c r="A2" s="608" t="s">
        <v>318</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38">
        <v>4</v>
      </c>
      <c r="B9" s="238"/>
      <c r="C9" s="238"/>
      <c r="D9" s="238"/>
      <c r="E9" s="238"/>
      <c r="F9" s="546" t="s">
        <v>263</v>
      </c>
      <c r="G9" s="244"/>
      <c r="H9" s="261"/>
      <c r="I9" s="261"/>
      <c r="J9" s="261"/>
      <c r="K9" s="262"/>
      <c r="L9" s="263"/>
      <c r="M9" s="264">
        <f>M10</f>
        <v>20234493</v>
      </c>
      <c r="N9" s="552">
        <f>N10</f>
        <v>20234493</v>
      </c>
      <c r="O9" s="264">
        <v>20234493</v>
      </c>
      <c r="P9" s="264">
        <f>P10</f>
        <v>12668664.23</v>
      </c>
      <c r="Q9" s="264">
        <f>Q10</f>
        <v>12668664.23</v>
      </c>
      <c r="R9" s="265"/>
      <c r="S9" s="265"/>
      <c r="T9" s="265"/>
      <c r="U9" s="265"/>
    </row>
    <row r="10" spans="1:21" s="60" customFormat="1" ht="12">
      <c r="A10" s="238"/>
      <c r="B10" s="238">
        <v>2</v>
      </c>
      <c r="C10" s="238"/>
      <c r="D10" s="238"/>
      <c r="E10" s="238"/>
      <c r="F10" s="546" t="s">
        <v>213</v>
      </c>
      <c r="G10" s="266"/>
      <c r="H10" s="261"/>
      <c r="I10" s="261"/>
      <c r="J10" s="261"/>
      <c r="K10" s="262"/>
      <c r="L10" s="263"/>
      <c r="M10" s="267">
        <f>+M11+M14</f>
        <v>20234493</v>
      </c>
      <c r="N10" s="553">
        <f>+N11+N14</f>
        <v>20234493</v>
      </c>
      <c r="O10" s="267">
        <v>20234493</v>
      </c>
      <c r="P10" s="267">
        <f>+P11+P14</f>
        <v>12668664.23</v>
      </c>
      <c r="Q10" s="267">
        <f>+Q11+Q14</f>
        <v>12668664.23</v>
      </c>
      <c r="R10" s="265"/>
      <c r="S10" s="265"/>
      <c r="T10" s="265"/>
      <c r="U10" s="265"/>
    </row>
    <row r="11" spans="1:21" s="60" customFormat="1" ht="12">
      <c r="A11" s="238"/>
      <c r="B11" s="238"/>
      <c r="C11" s="238">
        <v>1</v>
      </c>
      <c r="D11" s="238"/>
      <c r="E11" s="238"/>
      <c r="F11" s="546" t="s">
        <v>264</v>
      </c>
      <c r="G11" s="266"/>
      <c r="H11" s="261"/>
      <c r="I11" s="261"/>
      <c r="J11" s="261"/>
      <c r="K11" s="262"/>
      <c r="L11" s="263"/>
      <c r="M11" s="267">
        <f>+M12</f>
        <v>10223974</v>
      </c>
      <c r="N11" s="553">
        <f>+N12</f>
        <v>10228752.210000001</v>
      </c>
      <c r="O11" s="267">
        <v>10228752.210000001</v>
      </c>
      <c r="P11" s="267">
        <f>+P12</f>
        <v>9510017.7699999996</v>
      </c>
      <c r="Q11" s="267">
        <f>+Q12</f>
        <v>9510017.7699999996</v>
      </c>
      <c r="R11" s="265"/>
      <c r="S11" s="265"/>
      <c r="T11" s="265"/>
      <c r="U11" s="265"/>
    </row>
    <row r="12" spans="1:21" s="60" customFormat="1" ht="36">
      <c r="A12" s="164"/>
      <c r="B12" s="164"/>
      <c r="C12" s="164"/>
      <c r="D12" s="164">
        <v>3</v>
      </c>
      <c r="E12" s="164"/>
      <c r="F12" s="547" t="s">
        <v>268</v>
      </c>
      <c r="G12" s="261"/>
      <c r="H12" s="261"/>
      <c r="I12" s="261"/>
      <c r="J12" s="261" t="s">
        <v>210</v>
      </c>
      <c r="K12" s="250"/>
      <c r="L12" s="268"/>
      <c r="M12" s="269">
        <f>M13</f>
        <v>10223974</v>
      </c>
      <c r="N12" s="554">
        <f>N13</f>
        <v>10228752.210000001</v>
      </c>
      <c r="O12" s="269">
        <v>10228752.210000001</v>
      </c>
      <c r="P12" s="269">
        <f>P13</f>
        <v>9510017.7699999996</v>
      </c>
      <c r="Q12" s="269">
        <f>Q13</f>
        <v>9510017.7699999996</v>
      </c>
      <c r="R12" s="270"/>
      <c r="S12" s="270"/>
      <c r="T12" s="270"/>
      <c r="U12" s="270"/>
    </row>
    <row r="13" spans="1:21" s="411" customFormat="1" ht="38.25" customHeight="1">
      <c r="A13" s="238"/>
      <c r="B13" s="238"/>
      <c r="C13" s="238"/>
      <c r="D13" s="238"/>
      <c r="E13" s="238">
        <v>206</v>
      </c>
      <c r="F13" s="546" t="s">
        <v>269</v>
      </c>
      <c r="G13" s="158" t="s">
        <v>270</v>
      </c>
      <c r="H13" s="440">
        <v>4.08</v>
      </c>
      <c r="I13" s="440">
        <f>H13</f>
        <v>4.08</v>
      </c>
      <c r="J13" s="440">
        <v>4</v>
      </c>
      <c r="K13" s="551">
        <f>J13/H13*100</f>
        <v>98.039215686274503</v>
      </c>
      <c r="L13" s="441">
        <f>J13/I13*100</f>
        <v>98.039215686274503</v>
      </c>
      <c r="M13" s="442">
        <v>10223974</v>
      </c>
      <c r="N13" s="430">
        <v>10228752.210000001</v>
      </c>
      <c r="O13" s="267">
        <v>10228752.210000001</v>
      </c>
      <c r="P13" s="267">
        <v>9510017.7699999996</v>
      </c>
      <c r="Q13" s="267">
        <v>9510017.7699999996</v>
      </c>
      <c r="R13" s="267">
        <f>O13/M13*100</f>
        <v>100.04673534967911</v>
      </c>
      <c r="S13" s="267">
        <f>O13/N13*100</f>
        <v>100</v>
      </c>
      <c r="T13" s="267">
        <f>P13/M13*100</f>
        <v>93.016842276789831</v>
      </c>
      <c r="U13" s="267">
        <f>P13/N13*100</f>
        <v>92.973390837473417</v>
      </c>
    </row>
    <row r="14" spans="1:21" s="411" customFormat="1" ht="24">
      <c r="A14" s="238"/>
      <c r="B14" s="238"/>
      <c r="C14" s="238">
        <v>2</v>
      </c>
      <c r="D14" s="238"/>
      <c r="E14" s="238"/>
      <c r="F14" s="546" t="s">
        <v>214</v>
      </c>
      <c r="G14" s="158"/>
      <c r="H14" s="440"/>
      <c r="I14" s="440"/>
      <c r="J14" s="440"/>
      <c r="K14" s="443"/>
      <c r="L14" s="441"/>
      <c r="M14" s="267">
        <f>+M15</f>
        <v>10010519</v>
      </c>
      <c r="N14" s="553">
        <f>+N15</f>
        <v>10005740.789999999</v>
      </c>
      <c r="O14" s="267">
        <v>10005740.789999999</v>
      </c>
      <c r="P14" s="267">
        <f>+P15</f>
        <v>3158646.46</v>
      </c>
      <c r="Q14" s="267">
        <f>+Q15</f>
        <v>3158646.46</v>
      </c>
      <c r="R14" s="267"/>
      <c r="S14" s="267"/>
      <c r="T14" s="267"/>
      <c r="U14" s="267"/>
    </row>
    <row r="15" spans="1:21" s="411" customFormat="1" ht="12">
      <c r="A15" s="238"/>
      <c r="B15" s="238"/>
      <c r="C15" s="238"/>
      <c r="D15" s="238">
        <v>3</v>
      </c>
      <c r="E15" s="238"/>
      <c r="F15" s="546" t="s">
        <v>287</v>
      </c>
      <c r="G15" s="158"/>
      <c r="H15" s="440"/>
      <c r="I15" s="440"/>
      <c r="J15" s="440"/>
      <c r="K15" s="443"/>
      <c r="L15" s="441"/>
      <c r="M15" s="267">
        <f>M16</f>
        <v>10010519</v>
      </c>
      <c r="N15" s="553">
        <f>N16</f>
        <v>10005740.789999999</v>
      </c>
      <c r="O15" s="267">
        <v>10005740.789999999</v>
      </c>
      <c r="P15" s="267">
        <f>P16</f>
        <v>3158646.46</v>
      </c>
      <c r="Q15" s="267">
        <f>Q16</f>
        <v>3158646.46</v>
      </c>
      <c r="R15" s="267"/>
      <c r="S15" s="267"/>
      <c r="T15" s="267"/>
      <c r="U15" s="267"/>
    </row>
    <row r="16" spans="1:21" s="411" customFormat="1" ht="52.5" customHeight="1">
      <c r="A16" s="238"/>
      <c r="B16" s="238"/>
      <c r="C16" s="238"/>
      <c r="D16" s="238"/>
      <c r="E16" s="238">
        <v>222</v>
      </c>
      <c r="F16" s="546" t="s">
        <v>288</v>
      </c>
      <c r="G16" s="158" t="s">
        <v>278</v>
      </c>
      <c r="H16" s="440">
        <v>4705</v>
      </c>
      <c r="I16" s="440">
        <v>4705</v>
      </c>
      <c r="J16" s="440">
        <v>4700</v>
      </c>
      <c r="K16" s="441">
        <f>J16/H16*100</f>
        <v>99.893730074388955</v>
      </c>
      <c r="L16" s="441">
        <f>J16/I16*100</f>
        <v>99.893730074388955</v>
      </c>
      <c r="M16" s="442">
        <v>10010519</v>
      </c>
      <c r="N16" s="430">
        <v>10005740.789999999</v>
      </c>
      <c r="O16" s="267">
        <v>10005740.789999999</v>
      </c>
      <c r="P16" s="267">
        <v>3158646.46</v>
      </c>
      <c r="Q16" s="267">
        <v>3158646.46</v>
      </c>
      <c r="R16" s="267">
        <f>O16/M16*100</f>
        <v>99.952268109175947</v>
      </c>
      <c r="S16" s="267">
        <f>O16/N16*100</f>
        <v>100</v>
      </c>
      <c r="T16" s="267">
        <f>P16/M16*100</f>
        <v>31.553273711382996</v>
      </c>
      <c r="U16" s="267">
        <f>P16/N16*100</f>
        <v>31.568341877863098</v>
      </c>
    </row>
    <row r="17" spans="1:21" s="60" customFormat="1" ht="12">
      <c r="A17" s="247"/>
      <c r="B17" s="247"/>
      <c r="C17" s="247"/>
      <c r="D17" s="247"/>
      <c r="E17" s="247"/>
      <c r="F17" s="272"/>
      <c r="G17" s="247"/>
      <c r="H17" s="252"/>
      <c r="I17" s="250"/>
      <c r="J17" s="273"/>
      <c r="K17" s="250"/>
      <c r="L17" s="250"/>
      <c r="M17" s="269"/>
      <c r="N17" s="554"/>
      <c r="O17" s="269"/>
      <c r="P17" s="269"/>
      <c r="Q17" s="271"/>
      <c r="R17" s="250"/>
      <c r="S17" s="250"/>
      <c r="T17" s="250"/>
      <c r="U17" s="250"/>
    </row>
    <row r="18" spans="1:21" s="60" customFormat="1" ht="12">
      <c r="A18" s="254"/>
      <c r="B18" s="254"/>
      <c r="C18" s="254"/>
      <c r="D18" s="254"/>
      <c r="E18" s="254"/>
      <c r="F18" s="216" t="s">
        <v>301</v>
      </c>
      <c r="G18" s="254"/>
      <c r="H18" s="256"/>
      <c r="I18" s="257"/>
      <c r="J18" s="274"/>
      <c r="K18" s="257"/>
      <c r="L18" s="257"/>
      <c r="M18" s="275">
        <f>+M9</f>
        <v>20234493</v>
      </c>
      <c r="N18" s="555">
        <f>+N9</f>
        <v>20234493</v>
      </c>
      <c r="O18" s="275">
        <v>20234493</v>
      </c>
      <c r="P18" s="275">
        <f>+P9</f>
        <v>12668664.23</v>
      </c>
      <c r="Q18" s="275">
        <f>+Q9</f>
        <v>12668664.23</v>
      </c>
      <c r="R18" s="257"/>
      <c r="S18" s="257"/>
      <c r="T18" s="257"/>
      <c r="U18" s="257"/>
    </row>
    <row r="19" spans="1:21">
      <c r="B19" s="24"/>
      <c r="C19" s="25"/>
      <c r="D19" s="25"/>
      <c r="N19" s="26"/>
      <c r="O19" s="26"/>
    </row>
    <row r="20" spans="1:21">
      <c r="B20" s="27"/>
      <c r="C20" s="27"/>
      <c r="D20" s="27"/>
      <c r="L20" s="374"/>
      <c r="M20" s="374"/>
      <c r="N20" s="374"/>
      <c r="O20" s="374"/>
      <c r="P20" s="374"/>
    </row>
    <row r="22" spans="1:21">
      <c r="M22" s="374"/>
      <c r="N22" s="374"/>
      <c r="O22"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9"/>
  <sheetViews>
    <sheetView showGridLines="0" view="pageLayout" zoomScale="70" zoomScaleNormal="130" zoomScaleSheetLayoutView="70" zoomScalePageLayoutView="70" workbookViewId="0">
      <selection activeCell="L12" sqref="L12"/>
    </sheetView>
  </sheetViews>
  <sheetFormatPr baseColWidth="10" defaultColWidth="11.42578125" defaultRowHeight="13.5"/>
  <cols>
    <col min="1" max="1" width="4.7109375" style="22" bestFit="1" customWidth="1"/>
    <col min="2" max="2" width="3" style="22" bestFit="1" customWidth="1"/>
    <col min="3" max="3" width="2.42578125" style="22" bestFit="1" customWidth="1"/>
    <col min="4" max="4" width="3.85546875" style="22" bestFit="1" customWidth="1"/>
    <col min="5" max="5" width="4.140625" style="22" bestFit="1" customWidth="1"/>
    <col min="6" max="6" width="29.28515625" style="22" customWidth="1"/>
    <col min="7" max="7" width="8.570312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5" width="13.42578125" style="22" bestFit="1" customWidth="1"/>
    <col min="16" max="16" width="10.7109375" style="22" bestFit="1" customWidth="1"/>
    <col min="17" max="17" width="9.710937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0.75" customHeight="1">
      <c r="A2" s="608" t="s">
        <v>584</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319</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36">
      <c r="A9" s="260">
        <v>4</v>
      </c>
      <c r="B9" s="260"/>
      <c r="C9" s="260"/>
      <c r="D9" s="260"/>
      <c r="E9" s="260"/>
      <c r="F9" s="546" t="s">
        <v>263</v>
      </c>
      <c r="G9" s="152"/>
      <c r="H9" s="153"/>
      <c r="I9" s="153"/>
      <c r="J9" s="153"/>
      <c r="K9" s="154"/>
      <c r="L9" s="185"/>
      <c r="M9" s="186">
        <f>M11</f>
        <v>0</v>
      </c>
      <c r="N9" s="186">
        <f>N11</f>
        <v>95537</v>
      </c>
      <c r="O9" s="186">
        <f>O11</f>
        <v>95537</v>
      </c>
      <c r="P9" s="186">
        <f>P11</f>
        <v>0</v>
      </c>
      <c r="Q9" s="186">
        <f>Q11</f>
        <v>0</v>
      </c>
      <c r="R9" s="187"/>
      <c r="S9" s="187"/>
      <c r="T9" s="187"/>
      <c r="U9" s="187"/>
    </row>
    <row r="10" spans="1:21" s="60" customFormat="1" ht="12">
      <c r="A10" s="260"/>
      <c r="B10" s="260">
        <v>2</v>
      </c>
      <c r="C10" s="260"/>
      <c r="D10" s="260"/>
      <c r="E10" s="260"/>
      <c r="F10" s="537" t="s">
        <v>304</v>
      </c>
      <c r="G10" s="152"/>
      <c r="H10" s="153"/>
      <c r="I10" s="153"/>
      <c r="J10" s="153"/>
      <c r="K10" s="154"/>
      <c r="L10" s="185"/>
      <c r="M10" s="186"/>
      <c r="N10" s="186"/>
      <c r="O10" s="186"/>
      <c r="P10" s="186"/>
      <c r="Q10" s="186"/>
      <c r="R10" s="187"/>
      <c r="S10" s="187"/>
      <c r="T10" s="187"/>
      <c r="U10" s="187"/>
    </row>
    <row r="11" spans="1:21" s="60" customFormat="1" ht="12">
      <c r="A11" s="260"/>
      <c r="B11" s="260"/>
      <c r="C11" s="126">
        <v>1</v>
      </c>
      <c r="D11" s="126"/>
      <c r="E11" s="146"/>
      <c r="F11" s="547" t="s">
        <v>264</v>
      </c>
      <c r="G11" s="158"/>
      <c r="H11" s="153"/>
      <c r="I11" s="153"/>
      <c r="J11" s="153"/>
      <c r="K11" s="154"/>
      <c r="L11" s="185"/>
      <c r="M11" s="188">
        <f t="shared" ref="M11:Q12" si="0">+M12</f>
        <v>0</v>
      </c>
      <c r="N11" s="188">
        <f t="shared" si="0"/>
        <v>95537</v>
      </c>
      <c r="O11" s="188">
        <f t="shared" si="0"/>
        <v>95537</v>
      </c>
      <c r="P11" s="188">
        <f t="shared" si="0"/>
        <v>0</v>
      </c>
      <c r="Q11" s="188">
        <f t="shared" si="0"/>
        <v>0</v>
      </c>
      <c r="R11" s="187"/>
      <c r="S11" s="187"/>
      <c r="T11" s="187"/>
      <c r="U11" s="187"/>
    </row>
    <row r="12" spans="1:21" s="60" customFormat="1" ht="36">
      <c r="A12" s="260"/>
      <c r="B12" s="260"/>
      <c r="C12" s="260"/>
      <c r="D12" s="126">
        <v>3</v>
      </c>
      <c r="E12" s="146"/>
      <c r="F12" s="547" t="s">
        <v>268</v>
      </c>
      <c r="G12" s="158"/>
      <c r="H12" s="153"/>
      <c r="I12" s="153"/>
      <c r="J12" s="153"/>
      <c r="K12" s="154"/>
      <c r="L12" s="185"/>
      <c r="M12" s="188">
        <f t="shared" si="0"/>
        <v>0</v>
      </c>
      <c r="N12" s="188">
        <f t="shared" si="0"/>
        <v>95537</v>
      </c>
      <c r="O12" s="188">
        <f t="shared" si="0"/>
        <v>95537</v>
      </c>
      <c r="P12" s="188">
        <f t="shared" si="0"/>
        <v>0</v>
      </c>
      <c r="Q12" s="188">
        <f t="shared" si="0"/>
        <v>0</v>
      </c>
      <c r="R12" s="187"/>
      <c r="S12" s="187"/>
      <c r="T12" s="187"/>
      <c r="U12" s="187"/>
    </row>
    <row r="13" spans="1:21" s="60" customFormat="1" ht="48">
      <c r="A13" s="126"/>
      <c r="B13" s="126"/>
      <c r="C13" s="126"/>
      <c r="D13" s="126"/>
      <c r="E13" s="146">
        <v>206</v>
      </c>
      <c r="F13" s="547" t="s">
        <v>269</v>
      </c>
      <c r="G13" s="153" t="s">
        <v>273</v>
      </c>
      <c r="H13" s="201">
        <v>0</v>
      </c>
      <c r="I13" s="201">
        <v>0</v>
      </c>
      <c r="J13" s="201">
        <v>0</v>
      </c>
      <c r="K13" s="203">
        <f>IFERROR(J13/H13*100,0)</f>
        <v>0</v>
      </c>
      <c r="L13" s="203">
        <f>IFERROR(J13/I13*100,0)</f>
        <v>0</v>
      </c>
      <c r="M13" s="127">
        <v>0</v>
      </c>
      <c r="N13" s="191">
        <v>95537</v>
      </c>
      <c r="O13" s="127">
        <v>95537</v>
      </c>
      <c r="P13" s="127">
        <v>0</v>
      </c>
      <c r="Q13" s="127">
        <v>0</v>
      </c>
      <c r="R13" s="166">
        <f>IFERROR(O13/M13*100,0)</f>
        <v>0</v>
      </c>
      <c r="S13" s="166">
        <f>O13/N13*100</f>
        <v>100</v>
      </c>
      <c r="T13" s="166">
        <f>IFERROR(P13/M13*100,0)</f>
        <v>0</v>
      </c>
      <c r="U13" s="166">
        <f>P13/N13*100</f>
        <v>0</v>
      </c>
    </row>
    <row r="14" spans="1:21" s="60" customFormat="1" ht="12">
      <c r="A14" s="260"/>
      <c r="B14" s="260"/>
      <c r="C14" s="260"/>
      <c r="D14" s="260"/>
      <c r="E14" s="260"/>
      <c r="F14" s="206"/>
      <c r="G14" s="158"/>
      <c r="H14" s="153"/>
      <c r="I14" s="153"/>
      <c r="J14" s="153"/>
      <c r="K14" s="185"/>
      <c r="L14" s="185"/>
      <c r="M14" s="192"/>
      <c r="N14" s="192"/>
      <c r="O14" s="188"/>
      <c r="P14" s="188"/>
      <c r="Q14" s="188"/>
      <c r="R14" s="187"/>
      <c r="S14" s="187"/>
      <c r="T14" s="187"/>
      <c r="U14" s="187"/>
    </row>
    <row r="15" spans="1:21" s="60" customFormat="1" ht="12">
      <c r="A15" s="260"/>
      <c r="B15" s="260"/>
      <c r="C15" s="260"/>
      <c r="D15" s="260"/>
      <c r="E15" s="260"/>
      <c r="F15" s="193"/>
      <c r="G15" s="152"/>
      <c r="H15" s="167"/>
      <c r="I15" s="160"/>
      <c r="J15" s="153"/>
      <c r="K15" s="154"/>
      <c r="L15" s="154"/>
      <c r="M15" s="188"/>
      <c r="N15" s="188"/>
      <c r="O15" s="188"/>
      <c r="P15" s="188"/>
      <c r="Q15" s="188"/>
      <c r="R15" s="194"/>
      <c r="S15" s="194"/>
      <c r="T15" s="194"/>
      <c r="U15" s="194"/>
    </row>
    <row r="16" spans="1:21" s="60" customFormat="1" ht="12">
      <c r="A16" s="195"/>
      <c r="B16" s="195"/>
      <c r="C16" s="195"/>
      <c r="D16" s="195"/>
      <c r="E16" s="195"/>
      <c r="F16" s="196" t="s">
        <v>301</v>
      </c>
      <c r="G16" s="195"/>
      <c r="H16" s="170"/>
      <c r="I16" s="171"/>
      <c r="J16" s="172"/>
      <c r="K16" s="197"/>
      <c r="L16" s="197"/>
      <c r="M16" s="198">
        <f>M9</f>
        <v>0</v>
      </c>
      <c r="N16" s="198">
        <f>+N9</f>
        <v>95537</v>
      </c>
      <c r="O16" s="198">
        <f>+O9</f>
        <v>95537</v>
      </c>
      <c r="P16" s="198">
        <f>+P9</f>
        <v>0</v>
      </c>
      <c r="Q16" s="198">
        <f>+Q9</f>
        <v>0</v>
      </c>
      <c r="R16" s="199"/>
      <c r="S16" s="199"/>
      <c r="T16" s="199"/>
      <c r="U16" s="199"/>
    </row>
    <row r="17" spans="1:15">
      <c r="A17" s="23"/>
      <c r="B17" s="55"/>
      <c r="C17" s="23"/>
      <c r="D17" s="23"/>
      <c r="F17" s="23"/>
    </row>
    <row r="18" spans="1:15">
      <c r="B18" s="24"/>
      <c r="C18" s="25"/>
      <c r="D18" s="25"/>
      <c r="N18" s="26"/>
      <c r="O18" s="26"/>
    </row>
    <row r="19" spans="1:15">
      <c r="B19" s="27"/>
      <c r="C19" s="27"/>
      <c r="D19" s="27"/>
      <c r="M19" s="374"/>
      <c r="N19" s="374"/>
      <c r="O19" s="3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7" zoomScale="85" zoomScaleNormal="80" zoomScaleSheetLayoutView="70" zoomScalePageLayoutView="85" workbookViewId="0">
      <selection activeCell="A14" sqref="A14:C14"/>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29.25" customHeight="1">
      <c r="A5" s="570" t="s">
        <v>321</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58"/>
    </row>
    <row r="8" spans="1:20" s="32" customFormat="1" ht="15" customHeight="1">
      <c r="A8" s="631"/>
      <c r="B8" s="632"/>
      <c r="C8" s="633"/>
    </row>
    <row r="9" spans="1:20" s="32" customFormat="1" ht="15" customHeight="1">
      <c r="A9" s="631"/>
      <c r="B9" s="632"/>
      <c r="C9" s="633"/>
    </row>
    <row r="10" spans="1:20" s="32" customFormat="1" ht="15" customHeight="1">
      <c r="A10" s="631" t="s">
        <v>322</v>
      </c>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14:C14"/>
    <mergeCell ref="A4:C4"/>
    <mergeCell ref="A1:C1"/>
    <mergeCell ref="A3:C3"/>
    <mergeCell ref="A5:C5"/>
    <mergeCell ref="A6:C6"/>
    <mergeCell ref="A8:C8"/>
    <mergeCell ref="A9:C9"/>
    <mergeCell ref="A10:C10"/>
    <mergeCell ref="A11:C11"/>
    <mergeCell ref="A12:C12"/>
    <mergeCell ref="A13:C13"/>
    <mergeCell ref="A15:C15"/>
    <mergeCell ref="A16:C16"/>
    <mergeCell ref="A17:C17"/>
    <mergeCell ref="A18:C18"/>
    <mergeCell ref="A22:C22"/>
    <mergeCell ref="A19:C19"/>
    <mergeCell ref="A20:C20"/>
    <mergeCell ref="A21:C21"/>
    <mergeCell ref="A29:C29"/>
    <mergeCell ref="A30:C30"/>
    <mergeCell ref="A23:C23"/>
    <mergeCell ref="A24:C24"/>
    <mergeCell ref="A31:C31"/>
    <mergeCell ref="A25:C25"/>
    <mergeCell ref="A26:C26"/>
    <mergeCell ref="A27:C27"/>
    <mergeCell ref="A28:C2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7" zoomScaleNormal="80" zoomScaleSheetLayoutView="70" workbookViewId="0">
      <selection activeCell="A8" sqref="A8:C8"/>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323</v>
      </c>
      <c r="B4" s="571"/>
      <c r="C4" s="572"/>
      <c r="D4" s="57"/>
      <c r="E4" s="57"/>
      <c r="F4" s="57"/>
      <c r="G4" s="57"/>
      <c r="H4" s="57"/>
      <c r="I4" s="57"/>
      <c r="J4" s="57"/>
      <c r="K4" s="57"/>
      <c r="L4" s="57"/>
      <c r="M4" s="57"/>
      <c r="N4" s="57"/>
      <c r="O4" s="57"/>
      <c r="P4" s="57"/>
      <c r="Q4" s="57"/>
      <c r="R4" s="57"/>
      <c r="S4" s="57"/>
      <c r="T4" s="57"/>
    </row>
    <row r="5" spans="1:20" s="56" customFormat="1" ht="29.25" customHeight="1">
      <c r="A5" s="570" t="s">
        <v>324</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27.75" customHeight="1">
      <c r="A8" s="631" t="s">
        <v>325</v>
      </c>
      <c r="B8" s="632"/>
      <c r="C8" s="633"/>
    </row>
    <row r="9" spans="1:20" s="32" customFormat="1" ht="15" customHeight="1">
      <c r="A9" s="631"/>
      <c r="B9" s="632"/>
      <c r="C9" s="633"/>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8" zoomScaleNormal="85" zoomScaleSheetLayoutView="70" workbookViewId="0">
      <selection activeCell="A9" sqref="A9:C9"/>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31.5" customHeight="1">
      <c r="A5" s="570" t="s">
        <v>326</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26.25" customHeight="1">
      <c r="A9" s="631" t="s">
        <v>325</v>
      </c>
      <c r="B9" s="632"/>
      <c r="C9" s="633"/>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7" zoomScale="85" zoomScaleNormal="80" zoomScaleSheetLayoutView="70" zoomScalePageLayoutView="85" workbookViewId="0">
      <selection activeCell="A16" sqref="A16:C16"/>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20.100000000000001" customHeight="1">
      <c r="A5" s="570" t="s">
        <v>328</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40" t="s">
        <v>329</v>
      </c>
      <c r="B9" s="641"/>
      <c r="C9" s="642"/>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zoomScale="70" zoomScaleNormal="80" zoomScaleSheetLayoutView="70" zoomScalePageLayoutView="70" workbookViewId="0">
      <selection activeCell="A9" sqref="A9:C9"/>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30" customHeight="1">
      <c r="A5" s="570" t="s">
        <v>581</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377"/>
    </row>
    <row r="8" spans="1:20" s="32" customFormat="1" ht="15" customHeight="1">
      <c r="A8" s="631"/>
      <c r="B8" s="632"/>
      <c r="C8" s="633"/>
    </row>
    <row r="9" spans="1:20" s="32" customFormat="1" ht="15" customHeight="1">
      <c r="A9" s="640" t="s">
        <v>329</v>
      </c>
      <c r="B9" s="641"/>
      <c r="C9" s="642"/>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5"/>
  <sheetViews>
    <sheetView showGridLines="0" view="pageLayout" topLeftCell="A4" zoomScale="55" zoomScaleNormal="80" zoomScaleSheetLayoutView="70" zoomScalePageLayoutView="55" workbookViewId="0">
      <selection activeCell="A7" sqref="A7:C7"/>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323</v>
      </c>
      <c r="B4" s="571"/>
      <c r="C4" s="572"/>
      <c r="D4" s="57"/>
      <c r="E4" s="57"/>
      <c r="F4" s="57"/>
      <c r="G4" s="57"/>
      <c r="H4" s="57"/>
      <c r="I4" s="57"/>
      <c r="J4" s="57"/>
      <c r="K4" s="57"/>
      <c r="L4" s="57"/>
      <c r="M4" s="57"/>
      <c r="N4" s="57"/>
      <c r="O4" s="57"/>
      <c r="P4" s="57"/>
      <c r="Q4" s="57"/>
      <c r="R4" s="57"/>
      <c r="S4" s="57"/>
      <c r="T4" s="57"/>
    </row>
    <row r="5" spans="1:20" s="56" customFormat="1" ht="31.5" customHeight="1">
      <c r="A5" s="570" t="s">
        <v>330</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65.75" customHeight="1">
      <c r="A7" s="647" t="s">
        <v>331</v>
      </c>
      <c r="B7" s="641"/>
      <c r="C7" s="642"/>
    </row>
    <row r="8" spans="1:20" s="32" customFormat="1" ht="240" customHeight="1">
      <c r="A8" s="646" t="s">
        <v>332</v>
      </c>
      <c r="B8" s="644"/>
      <c r="C8" s="645"/>
    </row>
    <row r="9" spans="1:20" s="32" customFormat="1" ht="133.5" customHeight="1">
      <c r="A9" s="647" t="s">
        <v>333</v>
      </c>
      <c r="B9" s="641"/>
      <c r="C9" s="642"/>
    </row>
    <row r="10" spans="1:20" s="32" customFormat="1" ht="12.75">
      <c r="A10" s="648" t="s">
        <v>334</v>
      </c>
      <c r="B10" s="641"/>
      <c r="C10" s="642"/>
    </row>
    <row r="11" spans="1:20" s="32" customFormat="1" ht="48" customHeight="1">
      <c r="A11" s="640" t="s">
        <v>335</v>
      </c>
      <c r="B11" s="641"/>
      <c r="C11" s="642"/>
    </row>
    <row r="12" spans="1:20" s="32" customFormat="1" ht="12.75">
      <c r="A12" s="640" t="s">
        <v>336</v>
      </c>
      <c r="B12" s="641"/>
      <c r="C12" s="642"/>
    </row>
    <row r="13" spans="1:20" s="32" customFormat="1" ht="12.75">
      <c r="A13" s="643"/>
      <c r="B13" s="644"/>
      <c r="C13" s="645"/>
    </row>
    <row r="14" spans="1:20">
      <c r="A14" s="20"/>
      <c r="B14" s="20"/>
      <c r="C14" s="7"/>
    </row>
    <row r="15" spans="1:20">
      <c r="A15" s="21"/>
      <c r="B15" s="21"/>
      <c r="C15" s="10"/>
    </row>
  </sheetData>
  <mergeCells count="12">
    <mergeCell ref="A13:C13"/>
    <mergeCell ref="A1:C1"/>
    <mergeCell ref="A3:C3"/>
    <mergeCell ref="A4:C4"/>
    <mergeCell ref="A5:C5"/>
    <mergeCell ref="A6:C6"/>
    <mergeCell ref="A8:C8"/>
    <mergeCell ref="A7:C7"/>
    <mergeCell ref="A9:C9"/>
    <mergeCell ref="A10:C10"/>
    <mergeCell ref="A11:C11"/>
    <mergeCell ref="A12:C12"/>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11" zoomScaleNormal="80" zoomScaleSheetLayoutView="70" workbookViewId="0">
      <selection activeCell="A30" sqref="A30:C30"/>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205</v>
      </c>
      <c r="B4" s="571"/>
      <c r="C4" s="572"/>
      <c r="D4" s="57"/>
      <c r="E4" s="57"/>
      <c r="F4" s="57"/>
      <c r="G4" s="57"/>
      <c r="H4" s="57"/>
      <c r="I4" s="57"/>
      <c r="J4" s="57"/>
      <c r="K4" s="57"/>
      <c r="L4" s="57"/>
      <c r="M4" s="57"/>
      <c r="N4" s="57"/>
      <c r="O4" s="57"/>
      <c r="P4" s="57"/>
      <c r="Q4" s="57"/>
      <c r="R4" s="57"/>
      <c r="S4" s="57"/>
      <c r="T4" s="57"/>
    </row>
    <row r="5" spans="1:20" s="56" customFormat="1" ht="28.5" customHeight="1">
      <c r="A5" s="570" t="s">
        <v>337</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40" t="s">
        <v>646</v>
      </c>
      <c r="B9" s="641"/>
      <c r="C9" s="642"/>
    </row>
    <row r="10" spans="1:20" s="32" customFormat="1" ht="15" customHeight="1">
      <c r="A10" s="640" t="s">
        <v>338</v>
      </c>
      <c r="B10" s="641"/>
      <c r="C10" s="642"/>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10" zoomScaleNormal="80" zoomScaleSheetLayoutView="70" workbookViewId="0">
      <selection activeCell="A10" sqref="A10:C10"/>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205</v>
      </c>
      <c r="B4" s="571"/>
      <c r="C4" s="572"/>
      <c r="D4" s="57"/>
      <c r="E4" s="57"/>
      <c r="F4" s="57"/>
      <c r="G4" s="57"/>
      <c r="H4" s="57"/>
      <c r="I4" s="57"/>
      <c r="J4" s="57"/>
      <c r="K4" s="57"/>
      <c r="L4" s="57"/>
      <c r="M4" s="57"/>
      <c r="N4" s="57"/>
      <c r="O4" s="57"/>
      <c r="P4" s="57"/>
      <c r="Q4" s="57"/>
      <c r="R4" s="57"/>
      <c r="S4" s="57"/>
      <c r="T4" s="57"/>
    </row>
    <row r="5" spans="1:20" s="56" customFormat="1" ht="30" customHeight="1">
      <c r="A5" s="570" t="s">
        <v>316</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31"/>
      <c r="B9" s="632"/>
      <c r="C9" s="633"/>
    </row>
    <row r="10" spans="1:20" s="32" customFormat="1" ht="15" customHeight="1">
      <c r="A10" s="649" t="s">
        <v>339</v>
      </c>
      <c r="B10" s="650"/>
      <c r="C10" s="651"/>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22"/>
  <sheetViews>
    <sheetView showGridLines="0" view="pageLayout" topLeftCell="D7" zoomScale="85" zoomScaleNormal="120" zoomScalePageLayoutView="85" workbookViewId="0">
      <selection activeCell="E18" sqref="E18"/>
    </sheetView>
  </sheetViews>
  <sheetFormatPr baseColWidth="10" defaultColWidth="11.42578125" defaultRowHeight="13.5"/>
  <cols>
    <col min="1" max="1" width="19.28515625" style="318" customWidth="1"/>
    <col min="2" max="7" width="25.7109375" style="318" customWidth="1"/>
    <col min="8" max="16384" width="11.42578125" style="318"/>
  </cols>
  <sheetData>
    <row r="1" spans="1:21" ht="35.1" customHeight="1">
      <c r="A1" s="586" t="s">
        <v>77</v>
      </c>
      <c r="B1" s="587"/>
      <c r="C1" s="587"/>
      <c r="D1" s="587"/>
      <c r="E1" s="587"/>
      <c r="F1" s="587"/>
      <c r="G1" s="588"/>
      <c r="H1" s="322"/>
      <c r="I1" s="322"/>
      <c r="J1" s="322"/>
      <c r="K1" s="322"/>
      <c r="L1" s="322"/>
      <c r="M1" s="322"/>
      <c r="N1" s="322"/>
      <c r="O1" s="322"/>
      <c r="P1" s="322"/>
      <c r="Q1" s="322"/>
      <c r="R1" s="322"/>
      <c r="S1" s="322"/>
      <c r="T1" s="322"/>
      <c r="U1" s="322"/>
    </row>
    <row r="2" spans="1:21" ht="6.75" customHeight="1">
      <c r="H2" s="322"/>
      <c r="I2" s="322"/>
      <c r="J2" s="322"/>
      <c r="K2" s="322"/>
      <c r="L2" s="322"/>
      <c r="M2" s="322"/>
      <c r="N2" s="322"/>
      <c r="O2" s="322"/>
      <c r="P2" s="322"/>
      <c r="Q2" s="322"/>
      <c r="R2" s="322"/>
      <c r="S2" s="322"/>
      <c r="T2" s="322"/>
      <c r="U2" s="322"/>
    </row>
    <row r="3" spans="1:21" ht="17.25" customHeight="1">
      <c r="A3" s="594" t="s">
        <v>306</v>
      </c>
      <c r="B3" s="595"/>
      <c r="C3" s="595"/>
      <c r="D3" s="595"/>
      <c r="E3" s="595"/>
      <c r="F3" s="595"/>
      <c r="G3" s="595"/>
      <c r="H3" s="322"/>
      <c r="I3" s="322"/>
      <c r="J3" s="322"/>
      <c r="K3" s="322"/>
      <c r="L3" s="322"/>
      <c r="M3" s="322"/>
      <c r="N3" s="322"/>
      <c r="O3" s="322"/>
      <c r="P3" s="322"/>
      <c r="Q3" s="322"/>
      <c r="R3" s="322"/>
      <c r="S3" s="322"/>
      <c r="T3" s="322"/>
      <c r="U3" s="322"/>
    </row>
    <row r="4" spans="1:21" ht="17.25" customHeight="1">
      <c r="A4" s="596" t="s">
        <v>307</v>
      </c>
      <c r="B4" s="597"/>
      <c r="C4" s="597"/>
      <c r="D4" s="597"/>
      <c r="E4" s="597"/>
      <c r="F4" s="597"/>
      <c r="G4" s="597"/>
      <c r="H4" s="322"/>
      <c r="I4" s="322"/>
      <c r="J4" s="322"/>
      <c r="K4" s="322"/>
      <c r="L4" s="322"/>
      <c r="M4" s="322"/>
      <c r="N4" s="322"/>
      <c r="O4" s="322"/>
      <c r="P4" s="322"/>
      <c r="Q4" s="322"/>
      <c r="R4" s="322"/>
      <c r="S4" s="322"/>
      <c r="T4" s="322"/>
      <c r="U4" s="322"/>
    </row>
    <row r="5" spans="1:21" ht="25.5" customHeight="1">
      <c r="A5" s="589" t="s">
        <v>18</v>
      </c>
      <c r="B5" s="591" t="s">
        <v>99</v>
      </c>
      <c r="C5" s="592"/>
      <c r="D5" s="592"/>
      <c r="E5" s="593"/>
      <c r="F5" s="591" t="s">
        <v>90</v>
      </c>
      <c r="G5" s="593"/>
      <c r="H5" s="322"/>
      <c r="I5" s="322"/>
      <c r="J5" s="322"/>
      <c r="K5" s="322"/>
      <c r="L5" s="322"/>
      <c r="M5" s="322"/>
      <c r="N5" s="322"/>
      <c r="O5" s="322"/>
      <c r="P5" s="322"/>
      <c r="Q5" s="322"/>
      <c r="R5" s="322"/>
      <c r="S5" s="322"/>
      <c r="T5" s="322"/>
      <c r="U5" s="322"/>
    </row>
    <row r="6" spans="1:21" ht="25.5" customHeight="1">
      <c r="A6" s="590"/>
      <c r="B6" s="319" t="s">
        <v>192</v>
      </c>
      <c r="C6" s="319" t="s">
        <v>45</v>
      </c>
      <c r="D6" s="319" t="s">
        <v>46</v>
      </c>
      <c r="E6" s="319" t="s">
        <v>104</v>
      </c>
      <c r="F6" s="320" t="s">
        <v>105</v>
      </c>
      <c r="G6" s="320" t="s">
        <v>201</v>
      </c>
      <c r="H6" s="322"/>
      <c r="I6" s="322"/>
      <c r="J6" s="322"/>
      <c r="K6" s="322"/>
      <c r="L6" s="322"/>
      <c r="M6" s="322"/>
      <c r="N6" s="322"/>
      <c r="O6" s="322"/>
      <c r="P6" s="322"/>
      <c r="Q6" s="322"/>
      <c r="R6" s="322"/>
      <c r="S6" s="322"/>
      <c r="T6" s="322"/>
      <c r="U6" s="322"/>
    </row>
    <row r="7" spans="1:21" s="322" customFormat="1" ht="12.75" customHeight="1">
      <c r="A7" s="321" t="s">
        <v>0</v>
      </c>
      <c r="B7" s="321" t="s">
        <v>1</v>
      </c>
      <c r="C7" s="321" t="s">
        <v>2</v>
      </c>
      <c r="D7" s="321" t="s">
        <v>6</v>
      </c>
      <c r="E7" s="321" t="s">
        <v>3</v>
      </c>
      <c r="F7" s="321" t="s">
        <v>4</v>
      </c>
      <c r="G7" s="321" t="s">
        <v>5</v>
      </c>
    </row>
    <row r="8" spans="1:21" s="322" customFormat="1" ht="22.9" customHeight="1">
      <c r="A8" s="345" t="s">
        <v>100</v>
      </c>
      <c r="B8" s="341">
        <f t="shared" ref="B8:G8" si="0">B9+B11+B13</f>
        <v>240963434.24000001</v>
      </c>
      <c r="C8" s="341">
        <f t="shared" si="0"/>
        <v>195790984.62</v>
      </c>
      <c r="D8" s="341">
        <f t="shared" si="0"/>
        <v>188870336.77000001</v>
      </c>
      <c r="E8" s="341">
        <f t="shared" si="0"/>
        <v>188870336.77000001</v>
      </c>
      <c r="F8" s="341">
        <f t="shared" si="0"/>
        <v>-45172449.620000005</v>
      </c>
      <c r="G8" s="341">
        <f t="shared" si="0"/>
        <v>-6920647.8499999885</v>
      </c>
    </row>
    <row r="9" spans="1:21" s="322" customFormat="1" ht="34.5" customHeight="1">
      <c r="A9" s="333">
        <v>1000</v>
      </c>
      <c r="B9" s="584">
        <v>114708779.72000001</v>
      </c>
      <c r="C9" s="584">
        <v>77779273.100000009</v>
      </c>
      <c r="D9" s="584">
        <v>76108510.400000021</v>
      </c>
      <c r="E9" s="584">
        <v>76108510.400000021</v>
      </c>
      <c r="F9" s="584">
        <f>C9-B9</f>
        <v>-36929506.620000005</v>
      </c>
      <c r="G9" s="584">
        <f>D9-C9</f>
        <v>-1670762.6999999881</v>
      </c>
    </row>
    <row r="10" spans="1:21" s="322" customFormat="1" ht="11.25" customHeight="1">
      <c r="A10" s="333"/>
      <c r="B10" s="585"/>
      <c r="C10" s="585"/>
      <c r="D10" s="585"/>
      <c r="E10" s="585"/>
      <c r="F10" s="585"/>
      <c r="G10" s="585"/>
    </row>
    <row r="11" spans="1:21" s="322" customFormat="1" ht="43.5" customHeight="1">
      <c r="A11" s="334">
        <v>2000</v>
      </c>
      <c r="B11" s="584">
        <v>1000000</v>
      </c>
      <c r="C11" s="584">
        <v>1000000</v>
      </c>
      <c r="D11" s="584">
        <v>999960.6</v>
      </c>
      <c r="E11" s="584">
        <v>999960.6</v>
      </c>
      <c r="F11" s="584">
        <f>C11-B11</f>
        <v>0</v>
      </c>
      <c r="G11" s="584">
        <f>D11-C11</f>
        <v>-39.400000000023283</v>
      </c>
    </row>
    <row r="12" spans="1:21" s="322" customFormat="1" ht="11.25">
      <c r="A12" s="335"/>
      <c r="B12" s="585"/>
      <c r="C12" s="585"/>
      <c r="D12" s="585"/>
      <c r="E12" s="585"/>
      <c r="F12" s="585"/>
      <c r="G12" s="585"/>
    </row>
    <row r="13" spans="1:21" s="322" customFormat="1" ht="47.25" customHeight="1">
      <c r="A13" s="323">
        <v>3000</v>
      </c>
      <c r="B13" s="336">
        <v>125254654.52</v>
      </c>
      <c r="C13" s="336">
        <v>117011711.52</v>
      </c>
      <c r="D13" s="336">
        <v>111761865.77</v>
      </c>
      <c r="E13" s="336">
        <v>111761865.77</v>
      </c>
      <c r="F13" s="336">
        <f>C13-B13</f>
        <v>-8242943</v>
      </c>
      <c r="G13" s="336">
        <f>D13-C13</f>
        <v>-5249845.75</v>
      </c>
    </row>
    <row r="14" spans="1:21" s="322" customFormat="1" ht="24" customHeight="1">
      <c r="A14" s="324" t="s">
        <v>102</v>
      </c>
      <c r="B14" s="340">
        <f t="shared" ref="B14:G14" si="1">B15+B16+B17+B18</f>
        <v>250209873.84999999</v>
      </c>
      <c r="C14" s="340">
        <f t="shared" si="1"/>
        <v>218825028.94999999</v>
      </c>
      <c r="D14" s="340">
        <f t="shared" si="1"/>
        <v>210686650.25</v>
      </c>
      <c r="E14" s="340">
        <f t="shared" si="1"/>
        <v>210686650.25</v>
      </c>
      <c r="F14" s="340">
        <f t="shared" si="1"/>
        <v>-31384844.900000006</v>
      </c>
      <c r="G14" s="340">
        <f t="shared" si="1"/>
        <v>-8138378.6999999993</v>
      </c>
    </row>
    <row r="15" spans="1:21" s="322" customFormat="1" ht="49.9" customHeight="1">
      <c r="A15" s="337">
        <v>1000</v>
      </c>
      <c r="B15" s="343">
        <v>68354583.060000002</v>
      </c>
      <c r="C15" s="343">
        <v>40943489.340000004</v>
      </c>
      <c r="D15" s="343">
        <v>40875228.380000003</v>
      </c>
      <c r="E15" s="343">
        <v>40875228.379999995</v>
      </c>
      <c r="F15" s="339">
        <f t="shared" ref="F15:G18" si="2">C15-B15</f>
        <v>-27411093.719999999</v>
      </c>
      <c r="G15" s="339">
        <f t="shared" si="2"/>
        <v>-68260.960000000894</v>
      </c>
    </row>
    <row r="16" spans="1:21" s="322" customFormat="1" ht="49.9" customHeight="1">
      <c r="A16" s="337">
        <v>2000</v>
      </c>
      <c r="B16" s="343">
        <v>38832364</v>
      </c>
      <c r="C16" s="343">
        <v>38440051.509999998</v>
      </c>
      <c r="D16" s="343">
        <v>32304172.77</v>
      </c>
      <c r="E16" s="343">
        <v>32304172.77</v>
      </c>
      <c r="F16" s="339">
        <f t="shared" si="2"/>
        <v>-392312.49000000209</v>
      </c>
      <c r="G16" s="339">
        <f t="shared" si="2"/>
        <v>-6135878.7399999984</v>
      </c>
    </row>
    <row r="17" spans="1:7" s="322" customFormat="1" ht="49.9" customHeight="1">
      <c r="A17" s="337">
        <v>3000</v>
      </c>
      <c r="B17" s="343">
        <v>142439328</v>
      </c>
      <c r="C17" s="343">
        <v>139441488.09999999</v>
      </c>
      <c r="D17" s="343">
        <v>137507249.09999999</v>
      </c>
      <c r="E17" s="343">
        <v>137507249.09999999</v>
      </c>
      <c r="F17" s="339">
        <f t="shared" si="2"/>
        <v>-2997839.900000006</v>
      </c>
      <c r="G17" s="339">
        <f t="shared" si="2"/>
        <v>-1934239</v>
      </c>
    </row>
    <row r="18" spans="1:7" s="322" customFormat="1" ht="43.5" customHeight="1">
      <c r="A18" s="337">
        <v>5000</v>
      </c>
      <c r="B18" s="338">
        <v>583598.79</v>
      </c>
      <c r="C18" s="338">
        <v>0</v>
      </c>
      <c r="D18" s="338">
        <v>0</v>
      </c>
      <c r="E18" s="338">
        <v>0</v>
      </c>
      <c r="F18" s="339">
        <f>C18-B18</f>
        <v>-583598.79</v>
      </c>
      <c r="G18" s="339">
        <f t="shared" si="2"/>
        <v>0</v>
      </c>
    </row>
    <row r="19" spans="1:7" s="322" customFormat="1" ht="30.75" customHeight="1">
      <c r="A19" s="325" t="s">
        <v>107</v>
      </c>
      <c r="B19" s="342">
        <f t="shared" ref="B19:G19" si="3">B14+B8</f>
        <v>491173308.09000003</v>
      </c>
      <c r="C19" s="342">
        <f t="shared" si="3"/>
        <v>414616013.56999999</v>
      </c>
      <c r="D19" s="342">
        <f t="shared" si="3"/>
        <v>399556987.01999998</v>
      </c>
      <c r="E19" s="342">
        <f t="shared" si="3"/>
        <v>399556987.01999998</v>
      </c>
      <c r="F19" s="342">
        <f t="shared" si="3"/>
        <v>-76557294.520000011</v>
      </c>
      <c r="G19" s="342">
        <f t="shared" si="3"/>
        <v>-15059026.549999988</v>
      </c>
    </row>
    <row r="20" spans="1:7">
      <c r="A20" s="326"/>
    </row>
    <row r="21" spans="1:7">
      <c r="A21" s="327"/>
      <c r="C21" s="328"/>
      <c r="D21" s="328"/>
      <c r="E21" s="328"/>
      <c r="F21" s="329"/>
    </row>
    <row r="22" spans="1:7">
      <c r="A22" s="330"/>
      <c r="C22" s="331"/>
      <c r="D22" s="331"/>
      <c r="E22" s="331"/>
      <c r="F22" s="332"/>
    </row>
  </sheetData>
  <mergeCells count="18">
    <mergeCell ref="A1:G1"/>
    <mergeCell ref="A5:A6"/>
    <mergeCell ref="B5:E5"/>
    <mergeCell ref="F5:G5"/>
    <mergeCell ref="A3:G3"/>
    <mergeCell ref="A4:G4"/>
    <mergeCell ref="G11:G12"/>
    <mergeCell ref="B9:B10"/>
    <mergeCell ref="C9:C10"/>
    <mergeCell ref="D9:D10"/>
    <mergeCell ref="E9:E10"/>
    <mergeCell ref="F9:F10"/>
    <mergeCell ref="G9:G10"/>
    <mergeCell ref="B11:B12"/>
    <mergeCell ref="C11:C12"/>
    <mergeCell ref="D11:D12"/>
    <mergeCell ref="E11:E12"/>
    <mergeCell ref="F11:F12"/>
  </mergeCells>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7" zoomScale="70" zoomScaleNormal="80" zoomScaleSheetLayoutView="70" zoomScalePageLayoutView="70" workbookViewId="0">
      <selection activeCell="A11" sqref="A11:C11"/>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20.100000000000001" customHeight="1">
      <c r="A5" s="570" t="s">
        <v>340</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40" t="s">
        <v>341</v>
      </c>
      <c r="B9" s="641"/>
      <c r="C9" s="642"/>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10" zoomScale="85" zoomScaleNormal="70" zoomScaleSheetLayoutView="70" zoomScalePageLayoutView="85" workbookViewId="0">
      <selection activeCell="A13" sqref="A13:C13"/>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20.100000000000001" customHeight="1">
      <c r="A5" s="570" t="s">
        <v>342</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48" t="s">
        <v>327</v>
      </c>
      <c r="B8" s="641"/>
      <c r="C8" s="642"/>
    </row>
    <row r="9" spans="1:20" s="32" customFormat="1" ht="15" customHeight="1">
      <c r="A9" s="631"/>
      <c r="B9" s="632"/>
      <c r="C9" s="633"/>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7" zoomScaleNormal="80" zoomScaleSheetLayoutView="70" workbookViewId="0">
      <selection activeCell="A13" sqref="A13:C13"/>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323</v>
      </c>
      <c r="B4" s="571"/>
      <c r="C4" s="572"/>
      <c r="D4" s="57"/>
      <c r="E4" s="57"/>
      <c r="F4" s="57"/>
      <c r="G4" s="57"/>
      <c r="H4" s="57"/>
      <c r="I4" s="57"/>
      <c r="J4" s="57"/>
      <c r="K4" s="57"/>
      <c r="L4" s="57"/>
      <c r="M4" s="57"/>
      <c r="N4" s="57"/>
      <c r="O4" s="57"/>
      <c r="P4" s="57"/>
      <c r="Q4" s="57"/>
      <c r="R4" s="57"/>
      <c r="S4" s="57"/>
      <c r="T4" s="57"/>
    </row>
    <row r="5" spans="1:20" s="56" customFormat="1" ht="20.100000000000001" customHeight="1">
      <c r="A5" s="570" t="s">
        <v>343</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31"/>
      <c r="B9" s="632"/>
      <c r="C9" s="633"/>
    </row>
    <row r="10" spans="1:20" s="32" customFormat="1" ht="15" customHeight="1">
      <c r="A10" s="648" t="s">
        <v>327</v>
      </c>
      <c r="B10" s="641"/>
      <c r="C10" s="642"/>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10" zoomScaleNormal="80" zoomScaleSheetLayoutView="70" workbookViewId="0">
      <selection activeCell="A5" sqref="A5:C5"/>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35.25" customHeight="1">
      <c r="A5" s="570" t="s">
        <v>578</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344"/>
    </row>
    <row r="8" spans="1:20" s="32" customFormat="1" ht="15" customHeight="1">
      <c r="A8" s="648" t="s">
        <v>327</v>
      </c>
      <c r="B8" s="641"/>
      <c r="C8" s="642"/>
    </row>
    <row r="9" spans="1:20" s="32" customFormat="1" ht="15" customHeight="1">
      <c r="A9" s="631"/>
      <c r="B9" s="632"/>
      <c r="C9" s="633"/>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zoomScale="70" zoomScaleNormal="80" zoomScaleSheetLayoutView="70" zoomScalePageLayoutView="70" workbookViewId="0">
      <selection activeCell="A17" sqref="A17:C17"/>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323</v>
      </c>
      <c r="B4" s="571"/>
      <c r="C4" s="572"/>
      <c r="D4" s="57"/>
      <c r="E4" s="57"/>
      <c r="F4" s="57"/>
      <c r="G4" s="57"/>
      <c r="H4" s="57"/>
      <c r="I4" s="57"/>
      <c r="J4" s="57"/>
      <c r="K4" s="57"/>
      <c r="L4" s="57"/>
      <c r="M4" s="57"/>
      <c r="N4" s="57"/>
      <c r="O4" s="57"/>
      <c r="P4" s="57"/>
      <c r="Q4" s="57"/>
      <c r="R4" s="57"/>
      <c r="S4" s="57"/>
      <c r="T4" s="57"/>
    </row>
    <row r="5" spans="1:20" s="56" customFormat="1" ht="44.25" customHeight="1">
      <c r="A5" s="570" t="s">
        <v>579</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344"/>
    </row>
    <row r="8" spans="1:20" s="32" customFormat="1" ht="15" customHeight="1">
      <c r="A8" s="631"/>
      <c r="B8" s="632"/>
      <c r="C8" s="633"/>
    </row>
    <row r="9" spans="1:20" s="32" customFormat="1" ht="15" customHeight="1">
      <c r="A9" s="631"/>
      <c r="B9" s="632"/>
      <c r="C9" s="633"/>
    </row>
    <row r="10" spans="1:20" s="32" customFormat="1" ht="15" customHeight="1">
      <c r="A10" s="648" t="s">
        <v>327</v>
      </c>
      <c r="B10" s="641"/>
      <c r="C10" s="642"/>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7" zoomScale="70" zoomScaleNormal="80" zoomScaleSheetLayoutView="70" zoomScalePageLayoutView="70" workbookViewId="0">
      <selection activeCell="A10" sqref="A10:C10"/>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20.100000000000001" customHeight="1">
      <c r="A5" s="570" t="s">
        <v>344</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40" t="s">
        <v>589</v>
      </c>
      <c r="B9" s="641"/>
      <c r="C9" s="642"/>
    </row>
    <row r="10" spans="1:20" s="32" customFormat="1" ht="15" customHeight="1">
      <c r="A10" s="648"/>
      <c r="B10" s="641"/>
      <c r="C10" s="642"/>
    </row>
    <row r="11" spans="1:20" s="32" customFormat="1" ht="15" customHeight="1">
      <c r="A11" s="640" t="s">
        <v>588</v>
      </c>
      <c r="B11" s="641"/>
      <c r="C11" s="642"/>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4"/>
  <sheetViews>
    <sheetView showGridLines="0" view="pageLayout" topLeftCell="A2" zoomScale="85" zoomScaleNormal="70" zoomScaleSheetLayoutView="70" zoomScalePageLayoutView="85" workbookViewId="0">
      <selection activeCell="A9" sqref="A9:C9"/>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567" t="s">
        <v>177</v>
      </c>
      <c r="B1" s="568"/>
      <c r="C1" s="569"/>
    </row>
    <row r="2" spans="1:20" ht="6" customHeight="1">
      <c r="C2" s="56"/>
    </row>
    <row r="3" spans="1:20" s="56" customFormat="1" ht="20.100000000000001" customHeight="1">
      <c r="A3" s="570" t="s">
        <v>320</v>
      </c>
      <c r="B3" s="571"/>
      <c r="C3" s="572"/>
      <c r="D3" s="57"/>
      <c r="E3" s="57"/>
      <c r="F3" s="57"/>
      <c r="G3" s="57"/>
      <c r="H3" s="57"/>
      <c r="I3" s="57"/>
      <c r="J3" s="57"/>
      <c r="K3" s="57"/>
      <c r="L3" s="57"/>
      <c r="M3" s="57"/>
      <c r="N3" s="57"/>
      <c r="O3" s="57"/>
      <c r="P3" s="57"/>
      <c r="Q3" s="57"/>
      <c r="R3" s="57"/>
      <c r="S3" s="57"/>
      <c r="T3" s="57"/>
    </row>
    <row r="4" spans="1:20" s="56" customFormat="1" ht="20.100000000000001" customHeight="1">
      <c r="A4" s="570" t="s">
        <v>315</v>
      </c>
      <c r="B4" s="571"/>
      <c r="C4" s="572"/>
      <c r="D4" s="57"/>
      <c r="E4" s="57"/>
      <c r="F4" s="57"/>
      <c r="G4" s="57"/>
      <c r="H4" s="57"/>
      <c r="I4" s="57"/>
      <c r="J4" s="57"/>
      <c r="K4" s="57"/>
      <c r="L4" s="57"/>
      <c r="M4" s="57"/>
      <c r="N4" s="57"/>
      <c r="O4" s="57"/>
      <c r="P4" s="57"/>
      <c r="Q4" s="57"/>
      <c r="R4" s="57"/>
      <c r="S4" s="57"/>
      <c r="T4" s="57"/>
    </row>
    <row r="5" spans="1:20" s="56" customFormat="1" ht="20.100000000000001" customHeight="1">
      <c r="A5" s="570" t="s">
        <v>345</v>
      </c>
      <c r="B5" s="571"/>
      <c r="C5" s="572"/>
      <c r="D5" s="57"/>
      <c r="E5" s="57"/>
      <c r="F5" s="57"/>
      <c r="G5" s="57"/>
      <c r="H5" s="57"/>
      <c r="I5" s="57"/>
      <c r="J5" s="57"/>
      <c r="K5" s="57"/>
      <c r="L5" s="57"/>
      <c r="M5" s="57"/>
      <c r="N5" s="57"/>
      <c r="O5" s="57"/>
      <c r="P5" s="57"/>
      <c r="Q5" s="57"/>
      <c r="R5" s="57"/>
      <c r="S5" s="57"/>
      <c r="T5" s="57"/>
    </row>
    <row r="6" spans="1:20" ht="30" customHeight="1">
      <c r="A6" s="637" t="s">
        <v>93</v>
      </c>
      <c r="B6" s="638"/>
      <c r="C6" s="639"/>
    </row>
    <row r="7" spans="1:20" s="32" customFormat="1" ht="15" customHeight="1">
      <c r="A7" s="61"/>
      <c r="B7" s="47"/>
      <c r="C7" s="120"/>
    </row>
    <row r="8" spans="1:20" s="32" customFormat="1" ht="15" customHeight="1">
      <c r="A8" s="631"/>
      <c r="B8" s="632"/>
      <c r="C8" s="633"/>
    </row>
    <row r="9" spans="1:20" s="32" customFormat="1" ht="15" customHeight="1">
      <c r="A9" s="648" t="s">
        <v>327</v>
      </c>
      <c r="B9" s="641"/>
      <c r="C9" s="642"/>
    </row>
    <row r="10" spans="1:20" s="32" customFormat="1" ht="15" customHeight="1">
      <c r="A10" s="631"/>
      <c r="B10" s="632"/>
      <c r="C10" s="633"/>
    </row>
    <row r="11" spans="1:20" s="32" customFormat="1" ht="15" customHeight="1">
      <c r="A11" s="631"/>
      <c r="B11" s="632"/>
      <c r="C11" s="633"/>
    </row>
    <row r="12" spans="1:20" s="32" customFormat="1" ht="15" customHeight="1">
      <c r="A12" s="631"/>
      <c r="B12" s="632"/>
      <c r="C12" s="633"/>
    </row>
    <row r="13" spans="1:20" s="32" customFormat="1" ht="15" customHeight="1">
      <c r="A13" s="631"/>
      <c r="B13" s="632"/>
      <c r="C13" s="633"/>
    </row>
    <row r="14" spans="1:20" s="32" customFormat="1" ht="15" customHeight="1">
      <c r="A14" s="631"/>
      <c r="B14" s="632"/>
      <c r="C14" s="633"/>
    </row>
    <row r="15" spans="1:20" s="32" customFormat="1" ht="15" customHeight="1">
      <c r="A15" s="631"/>
      <c r="B15" s="632"/>
      <c r="C15" s="633"/>
    </row>
    <row r="16" spans="1:20" s="32" customFormat="1" ht="15" customHeight="1">
      <c r="A16" s="631"/>
      <c r="B16" s="632"/>
      <c r="C16" s="633"/>
    </row>
    <row r="17" spans="1:3" s="32" customFormat="1" ht="15" customHeight="1">
      <c r="A17" s="631"/>
      <c r="B17" s="632"/>
      <c r="C17" s="633"/>
    </row>
    <row r="18" spans="1:3" s="32" customFormat="1" ht="15" customHeight="1">
      <c r="A18" s="631"/>
      <c r="B18" s="632"/>
      <c r="C18" s="633"/>
    </row>
    <row r="19" spans="1:3" s="32" customFormat="1" ht="15" customHeight="1">
      <c r="A19" s="631"/>
      <c r="B19" s="632"/>
      <c r="C19" s="633"/>
    </row>
    <row r="20" spans="1:3" s="32" customFormat="1" ht="15" customHeight="1">
      <c r="A20" s="631"/>
      <c r="B20" s="632"/>
      <c r="C20" s="633"/>
    </row>
    <row r="21" spans="1:3" s="32" customFormat="1" ht="15" customHeight="1">
      <c r="A21" s="631"/>
      <c r="B21" s="632"/>
      <c r="C21" s="633"/>
    </row>
    <row r="22" spans="1:3" s="32" customFormat="1" ht="15" customHeight="1">
      <c r="A22" s="631"/>
      <c r="B22" s="632"/>
      <c r="C22" s="633"/>
    </row>
    <row r="23" spans="1:3" s="32" customFormat="1" ht="15" customHeight="1">
      <c r="A23" s="631"/>
      <c r="B23" s="632"/>
      <c r="C23" s="633"/>
    </row>
    <row r="24" spans="1:3" s="32" customFormat="1" ht="15" customHeight="1">
      <c r="A24" s="631"/>
      <c r="B24" s="632"/>
      <c r="C24" s="633"/>
    </row>
    <row r="25" spans="1:3" s="32" customFormat="1" ht="15" customHeight="1">
      <c r="A25" s="631"/>
      <c r="B25" s="632"/>
      <c r="C25" s="633"/>
    </row>
    <row r="26" spans="1:3" s="32" customFormat="1" ht="15" customHeight="1">
      <c r="A26" s="631"/>
      <c r="B26" s="632"/>
      <c r="C26" s="633"/>
    </row>
    <row r="27" spans="1:3" s="32" customFormat="1" ht="15" customHeight="1">
      <c r="A27" s="631"/>
      <c r="B27" s="632"/>
      <c r="C27" s="633"/>
    </row>
    <row r="28" spans="1:3" s="32" customFormat="1" ht="15" customHeight="1">
      <c r="A28" s="631"/>
      <c r="B28" s="632"/>
      <c r="C28" s="633"/>
    </row>
    <row r="29" spans="1:3" s="32" customFormat="1" ht="15" customHeight="1">
      <c r="A29" s="631"/>
      <c r="B29" s="632"/>
      <c r="C29" s="633"/>
    </row>
    <row r="30" spans="1:3" s="32" customFormat="1" ht="15" customHeight="1">
      <c r="A30" s="631"/>
      <c r="B30" s="632"/>
      <c r="C30" s="633"/>
    </row>
    <row r="31" spans="1:3" s="32" customFormat="1" ht="15" customHeight="1">
      <c r="A31" s="634"/>
      <c r="B31" s="635"/>
      <c r="C31" s="636"/>
    </row>
    <row r="33" spans="1:3">
      <c r="A33" s="20"/>
      <c r="B33" s="20"/>
      <c r="C33" s="7"/>
    </row>
    <row r="34" spans="1:3">
      <c r="A34" s="21"/>
      <c r="B34" s="21"/>
      <c r="C34" s="10"/>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124"/>
  <sheetViews>
    <sheetView showGridLines="0" topLeftCell="A85" zoomScale="115" zoomScaleNormal="115" zoomScalePageLayoutView="55" workbookViewId="0">
      <selection activeCell="A100" sqref="A100:O100"/>
    </sheetView>
  </sheetViews>
  <sheetFormatPr baseColWidth="10" defaultColWidth="11.42578125" defaultRowHeight="13.5"/>
  <cols>
    <col min="1" max="1" width="5" style="1" customWidth="1"/>
    <col min="2" max="2" width="4.28515625" style="1" bestFit="1" customWidth="1"/>
    <col min="3" max="3" width="3.140625" style="1" bestFit="1" customWidth="1"/>
    <col min="4" max="4" width="2.7109375" style="1" bestFit="1" customWidth="1"/>
    <col min="5" max="5" width="3.85546875" style="1" bestFit="1" customWidth="1"/>
    <col min="6" max="6" width="5.140625" style="1" bestFit="1" customWidth="1"/>
    <col min="7" max="7" width="4.28515625" style="1" bestFit="1" customWidth="1"/>
    <col min="8" max="8" width="60.7109375" style="1" customWidth="1"/>
    <col min="9" max="9" width="12.140625" style="1" bestFit="1" customWidth="1"/>
    <col min="10" max="10" width="12.85546875" style="1" bestFit="1" customWidth="1"/>
    <col min="11" max="11" width="16" style="1" bestFit="1" customWidth="1"/>
    <col min="12" max="12" width="13.7109375" style="1" customWidth="1"/>
    <col min="13" max="15" width="19.42578125" style="1" bestFit="1" customWidth="1"/>
    <col min="16" max="16" width="2.7109375" style="1" customWidth="1"/>
    <col min="17" max="16384" width="11.42578125" style="1"/>
  </cols>
  <sheetData>
    <row r="1" spans="1:15" ht="34.9" customHeight="1">
      <c r="A1" s="567" t="s">
        <v>132</v>
      </c>
      <c r="B1" s="568"/>
      <c r="C1" s="568"/>
      <c r="D1" s="568"/>
      <c r="E1" s="568"/>
      <c r="F1" s="568"/>
      <c r="G1" s="568"/>
      <c r="H1" s="568"/>
      <c r="I1" s="568"/>
      <c r="J1" s="568"/>
      <c r="K1" s="568"/>
      <c r="L1" s="568"/>
      <c r="M1" s="568"/>
      <c r="N1" s="568"/>
      <c r="O1" s="569"/>
    </row>
    <row r="2" spans="1:15" ht="7.9" customHeight="1">
      <c r="A2" s="93"/>
      <c r="B2" s="93"/>
      <c r="C2" s="93"/>
      <c r="D2" s="93"/>
      <c r="E2" s="93"/>
      <c r="F2" s="93"/>
      <c r="G2" s="93"/>
      <c r="H2" s="93"/>
      <c r="I2" s="93"/>
      <c r="J2" s="93"/>
      <c r="K2" s="93"/>
      <c r="L2" s="93"/>
      <c r="M2" s="93"/>
      <c r="N2" s="93"/>
      <c r="O2" s="93"/>
    </row>
    <row r="3" spans="1:15" ht="19.149999999999999" customHeight="1">
      <c r="A3" s="652" t="s">
        <v>408</v>
      </c>
      <c r="B3" s="653"/>
      <c r="C3" s="653"/>
      <c r="D3" s="653"/>
      <c r="E3" s="653"/>
      <c r="F3" s="653"/>
      <c r="G3" s="653"/>
      <c r="H3" s="653"/>
      <c r="I3" s="653"/>
      <c r="J3" s="653"/>
      <c r="K3" s="653"/>
      <c r="L3" s="653"/>
      <c r="M3" s="653"/>
      <c r="N3" s="653"/>
      <c r="O3" s="654"/>
    </row>
    <row r="4" spans="1:15" ht="19.149999999999999" customHeight="1">
      <c r="A4" s="652" t="s">
        <v>205</v>
      </c>
      <c r="B4" s="653"/>
      <c r="C4" s="653"/>
      <c r="D4" s="653"/>
      <c r="E4" s="653"/>
      <c r="F4" s="653"/>
      <c r="G4" s="653"/>
      <c r="H4" s="653"/>
      <c r="I4" s="653"/>
      <c r="J4" s="653"/>
      <c r="K4" s="653"/>
      <c r="L4" s="653"/>
      <c r="M4" s="653"/>
      <c r="N4" s="653"/>
      <c r="O4" s="654"/>
    </row>
    <row r="5" spans="1:15">
      <c r="A5" s="565" t="s">
        <v>85</v>
      </c>
      <c r="B5" s="565" t="s">
        <v>133</v>
      </c>
      <c r="C5" s="565" t="s">
        <v>44</v>
      </c>
      <c r="D5" s="565" t="s">
        <v>42</v>
      </c>
      <c r="E5" s="565" t="s">
        <v>43</v>
      </c>
      <c r="F5" s="565" t="s">
        <v>12</v>
      </c>
      <c r="G5" s="565" t="s">
        <v>75</v>
      </c>
      <c r="H5" s="664" t="s">
        <v>13</v>
      </c>
      <c r="I5" s="565" t="s">
        <v>134</v>
      </c>
      <c r="J5" s="601" t="s">
        <v>135</v>
      </c>
      <c r="K5" s="602"/>
      <c r="L5" s="666"/>
      <c r="M5" s="601" t="s">
        <v>136</v>
      </c>
      <c r="N5" s="602"/>
      <c r="O5" s="666"/>
    </row>
    <row r="6" spans="1:15">
      <c r="A6" s="566"/>
      <c r="B6" s="566"/>
      <c r="C6" s="566"/>
      <c r="D6" s="566"/>
      <c r="E6" s="566"/>
      <c r="F6" s="566"/>
      <c r="G6" s="566"/>
      <c r="H6" s="665"/>
      <c r="I6" s="566"/>
      <c r="J6" s="276" t="s">
        <v>137</v>
      </c>
      <c r="K6" s="276" t="s">
        <v>27</v>
      </c>
      <c r="L6" s="276" t="s">
        <v>138</v>
      </c>
      <c r="M6" s="276" t="s">
        <v>94</v>
      </c>
      <c r="N6" s="122" t="s">
        <v>27</v>
      </c>
      <c r="O6" s="122" t="s">
        <v>21</v>
      </c>
    </row>
    <row r="7" spans="1:15">
      <c r="A7" s="277" t="s">
        <v>346</v>
      </c>
      <c r="B7" s="277" t="s">
        <v>346</v>
      </c>
      <c r="C7" s="277" t="s">
        <v>346</v>
      </c>
      <c r="D7" s="277" t="s">
        <v>347</v>
      </c>
      <c r="E7" s="277" t="s">
        <v>348</v>
      </c>
      <c r="F7" s="277" t="s">
        <v>349</v>
      </c>
      <c r="G7" s="277"/>
      <c r="H7" s="278" t="s">
        <v>350</v>
      </c>
      <c r="I7" s="277" t="s">
        <v>212</v>
      </c>
      <c r="J7" s="277" t="s">
        <v>351</v>
      </c>
      <c r="K7" s="277" t="s">
        <v>351</v>
      </c>
      <c r="L7" s="277" t="s">
        <v>351</v>
      </c>
      <c r="M7" s="279">
        <v>400000</v>
      </c>
      <c r="N7" s="279">
        <v>400000</v>
      </c>
      <c r="O7" s="279">
        <v>363729.06</v>
      </c>
    </row>
    <row r="8" spans="1:15" s="11" customFormat="1">
      <c r="A8" s="655" t="s">
        <v>353</v>
      </c>
      <c r="B8" s="656"/>
      <c r="C8" s="656"/>
      <c r="D8" s="656"/>
      <c r="E8" s="656"/>
      <c r="F8" s="656"/>
      <c r="G8" s="656"/>
      <c r="H8" s="656"/>
      <c r="I8" s="656"/>
      <c r="J8" s="656"/>
      <c r="K8" s="656"/>
      <c r="L8" s="656"/>
      <c r="M8" s="656"/>
      <c r="N8" s="656"/>
      <c r="O8" s="657"/>
    </row>
    <row r="9" spans="1:15" s="11" customFormat="1" ht="40.5" customHeight="1">
      <c r="A9" s="661" t="s">
        <v>354</v>
      </c>
      <c r="B9" s="662"/>
      <c r="C9" s="662"/>
      <c r="D9" s="662"/>
      <c r="E9" s="662"/>
      <c r="F9" s="662"/>
      <c r="G9" s="662"/>
      <c r="H9" s="662"/>
      <c r="I9" s="662"/>
      <c r="J9" s="662"/>
      <c r="K9" s="662"/>
      <c r="L9" s="662"/>
      <c r="M9" s="662"/>
      <c r="N9" s="662"/>
      <c r="O9" s="663"/>
    </row>
    <row r="10" spans="1:15" s="11" customFormat="1">
      <c r="A10" s="655" t="s">
        <v>355</v>
      </c>
      <c r="B10" s="656"/>
      <c r="C10" s="656"/>
      <c r="D10" s="656"/>
      <c r="E10" s="656"/>
      <c r="F10" s="656"/>
      <c r="G10" s="656"/>
      <c r="H10" s="656"/>
      <c r="I10" s="656"/>
      <c r="J10" s="656"/>
      <c r="K10" s="656"/>
      <c r="L10" s="656"/>
      <c r="M10" s="656"/>
      <c r="N10" s="656"/>
      <c r="O10" s="657"/>
    </row>
    <row r="11" spans="1:15" s="11" customFormat="1" ht="52.5" customHeight="1">
      <c r="A11" s="661" t="s">
        <v>590</v>
      </c>
      <c r="B11" s="662"/>
      <c r="C11" s="662"/>
      <c r="D11" s="662"/>
      <c r="E11" s="662"/>
      <c r="F11" s="662"/>
      <c r="G11" s="662"/>
      <c r="H11" s="662"/>
      <c r="I11" s="662"/>
      <c r="J11" s="662"/>
      <c r="K11" s="662"/>
      <c r="L11" s="662"/>
      <c r="M11" s="662"/>
      <c r="N11" s="662"/>
      <c r="O11" s="663"/>
    </row>
    <row r="12" spans="1:15">
      <c r="A12" s="565"/>
      <c r="B12" s="565" t="s">
        <v>133</v>
      </c>
      <c r="C12" s="565" t="s">
        <v>44</v>
      </c>
      <c r="D12" s="565" t="s">
        <v>42</v>
      </c>
      <c r="E12" s="565" t="s">
        <v>43</v>
      </c>
      <c r="F12" s="565" t="s">
        <v>12</v>
      </c>
      <c r="G12" s="565" t="s">
        <v>75</v>
      </c>
      <c r="H12" s="664" t="s">
        <v>13</v>
      </c>
      <c r="I12" s="565" t="s">
        <v>134</v>
      </c>
      <c r="J12" s="601" t="s">
        <v>135</v>
      </c>
      <c r="K12" s="602"/>
      <c r="L12" s="666"/>
      <c r="M12" s="601" t="s">
        <v>136</v>
      </c>
      <c r="N12" s="602"/>
      <c r="O12" s="666"/>
    </row>
    <row r="13" spans="1:15">
      <c r="A13" s="566"/>
      <c r="B13" s="566"/>
      <c r="C13" s="566"/>
      <c r="D13" s="566"/>
      <c r="E13" s="566"/>
      <c r="F13" s="566"/>
      <c r="G13" s="566"/>
      <c r="H13" s="665"/>
      <c r="I13" s="566"/>
      <c r="J13" s="276" t="s">
        <v>137</v>
      </c>
      <c r="K13" s="276" t="s">
        <v>27</v>
      </c>
      <c r="L13" s="276" t="s">
        <v>138</v>
      </c>
      <c r="M13" s="276" t="s">
        <v>94</v>
      </c>
      <c r="N13" s="536" t="s">
        <v>27</v>
      </c>
      <c r="O13" s="536" t="s">
        <v>21</v>
      </c>
    </row>
    <row r="14" spans="1:15">
      <c r="A14" s="280" t="s">
        <v>346</v>
      </c>
      <c r="B14" s="280" t="s">
        <v>347</v>
      </c>
      <c r="C14" s="280" t="s">
        <v>347</v>
      </c>
      <c r="D14" s="280" t="s">
        <v>347</v>
      </c>
      <c r="E14" s="280" t="s">
        <v>352</v>
      </c>
      <c r="F14" s="280" t="s">
        <v>356</v>
      </c>
      <c r="G14" s="280"/>
      <c r="H14" s="281" t="s">
        <v>216</v>
      </c>
      <c r="I14" s="280" t="s">
        <v>217</v>
      </c>
      <c r="J14" s="280" t="s">
        <v>357</v>
      </c>
      <c r="K14" s="280" t="s">
        <v>357</v>
      </c>
      <c r="L14" s="280" t="s">
        <v>701</v>
      </c>
      <c r="M14" s="282">
        <v>100000</v>
      </c>
      <c r="N14" s="282">
        <v>185872.48</v>
      </c>
      <c r="O14" s="282">
        <v>185835.67</v>
      </c>
    </row>
    <row r="15" spans="1:15" s="11" customFormat="1">
      <c r="A15" s="655" t="s">
        <v>358</v>
      </c>
      <c r="B15" s="656"/>
      <c r="C15" s="656"/>
      <c r="D15" s="656"/>
      <c r="E15" s="656"/>
      <c r="F15" s="656"/>
      <c r="G15" s="656"/>
      <c r="H15" s="656"/>
      <c r="I15" s="656"/>
      <c r="J15" s="656"/>
      <c r="K15" s="656"/>
      <c r="L15" s="656"/>
      <c r="M15" s="656"/>
      <c r="N15" s="656"/>
      <c r="O15" s="657"/>
    </row>
    <row r="16" spans="1:15" s="444" customFormat="1">
      <c r="A16" s="658" t="s">
        <v>359</v>
      </c>
      <c r="B16" s="659"/>
      <c r="C16" s="659"/>
      <c r="D16" s="659"/>
      <c r="E16" s="659"/>
      <c r="F16" s="659"/>
      <c r="G16" s="659"/>
      <c r="H16" s="659"/>
      <c r="I16" s="659"/>
      <c r="J16" s="659"/>
      <c r="K16" s="659"/>
      <c r="L16" s="659"/>
      <c r="M16" s="659"/>
      <c r="N16" s="659"/>
      <c r="O16" s="660"/>
    </row>
    <row r="17" spans="1:15" s="11" customFormat="1">
      <c r="A17" s="655" t="s">
        <v>355</v>
      </c>
      <c r="B17" s="656"/>
      <c r="C17" s="656"/>
      <c r="D17" s="656"/>
      <c r="E17" s="656"/>
      <c r="F17" s="656"/>
      <c r="G17" s="656"/>
      <c r="H17" s="656"/>
      <c r="I17" s="656"/>
      <c r="J17" s="656"/>
      <c r="K17" s="656"/>
      <c r="L17" s="656"/>
      <c r="M17" s="656"/>
      <c r="N17" s="656"/>
      <c r="O17" s="657"/>
    </row>
    <row r="18" spans="1:15" s="11" customFormat="1" ht="30.75" customHeight="1">
      <c r="A18" s="658" t="s">
        <v>360</v>
      </c>
      <c r="B18" s="659"/>
      <c r="C18" s="659"/>
      <c r="D18" s="659"/>
      <c r="E18" s="659"/>
      <c r="F18" s="659"/>
      <c r="G18" s="659"/>
      <c r="H18" s="659"/>
      <c r="I18" s="659"/>
      <c r="J18" s="659"/>
      <c r="K18" s="659"/>
      <c r="L18" s="659"/>
      <c r="M18" s="659"/>
      <c r="N18" s="659"/>
      <c r="O18" s="660"/>
    </row>
    <row r="19" spans="1:15">
      <c r="A19" s="565" t="s">
        <v>85</v>
      </c>
      <c r="B19" s="565" t="s">
        <v>133</v>
      </c>
      <c r="C19" s="565" t="s">
        <v>44</v>
      </c>
      <c r="D19" s="565" t="s">
        <v>42</v>
      </c>
      <c r="E19" s="565" t="s">
        <v>43</v>
      </c>
      <c r="F19" s="565" t="s">
        <v>12</v>
      </c>
      <c r="G19" s="565" t="s">
        <v>75</v>
      </c>
      <c r="H19" s="664" t="s">
        <v>13</v>
      </c>
      <c r="I19" s="565" t="s">
        <v>134</v>
      </c>
      <c r="J19" s="601" t="s">
        <v>135</v>
      </c>
      <c r="K19" s="602"/>
      <c r="L19" s="666"/>
      <c r="M19" s="601" t="s">
        <v>136</v>
      </c>
      <c r="N19" s="602"/>
      <c r="O19" s="666"/>
    </row>
    <row r="20" spans="1:15">
      <c r="A20" s="566"/>
      <c r="B20" s="566"/>
      <c r="C20" s="566"/>
      <c r="D20" s="566"/>
      <c r="E20" s="566"/>
      <c r="F20" s="566"/>
      <c r="G20" s="566"/>
      <c r="H20" s="665"/>
      <c r="I20" s="566"/>
      <c r="J20" s="276" t="s">
        <v>137</v>
      </c>
      <c r="K20" s="276" t="s">
        <v>27</v>
      </c>
      <c r="L20" s="276" t="s">
        <v>138</v>
      </c>
      <c r="M20" s="276" t="s">
        <v>94</v>
      </c>
      <c r="N20" s="536" t="s">
        <v>27</v>
      </c>
      <c r="O20" s="536" t="s">
        <v>21</v>
      </c>
    </row>
    <row r="21" spans="1:15">
      <c r="A21" s="277" t="s">
        <v>346</v>
      </c>
      <c r="B21" s="277" t="s">
        <v>347</v>
      </c>
      <c r="C21" s="277" t="s">
        <v>347</v>
      </c>
      <c r="D21" s="277" t="s">
        <v>361</v>
      </c>
      <c r="E21" s="277" t="s">
        <v>361</v>
      </c>
      <c r="F21" s="277" t="s">
        <v>362</v>
      </c>
      <c r="G21" s="277"/>
      <c r="H21" s="278" t="s">
        <v>220</v>
      </c>
      <c r="I21" s="277" t="s">
        <v>221</v>
      </c>
      <c r="J21" s="277" t="s">
        <v>363</v>
      </c>
      <c r="K21" s="277" t="s">
        <v>347</v>
      </c>
      <c r="L21" s="277" t="s">
        <v>347</v>
      </c>
      <c r="M21" s="283">
        <v>0</v>
      </c>
      <c r="N21" s="279">
        <v>4962585</v>
      </c>
      <c r="O21" s="279">
        <v>3621863.46</v>
      </c>
    </row>
    <row r="22" spans="1:15" s="11" customFormat="1">
      <c r="A22" s="655" t="s">
        <v>353</v>
      </c>
      <c r="B22" s="656"/>
      <c r="C22" s="656"/>
      <c r="D22" s="656"/>
      <c r="E22" s="656"/>
      <c r="F22" s="656"/>
      <c r="G22" s="656"/>
      <c r="H22" s="656"/>
      <c r="I22" s="656"/>
      <c r="J22" s="656"/>
      <c r="K22" s="656"/>
      <c r="L22" s="656"/>
      <c r="M22" s="656"/>
      <c r="N22" s="656"/>
      <c r="O22" s="657"/>
    </row>
    <row r="23" spans="1:15" s="11" customFormat="1">
      <c r="A23" s="658" t="s">
        <v>364</v>
      </c>
      <c r="B23" s="659"/>
      <c r="C23" s="659"/>
      <c r="D23" s="659"/>
      <c r="E23" s="659"/>
      <c r="F23" s="659"/>
      <c r="G23" s="659"/>
      <c r="H23" s="659"/>
      <c r="I23" s="659"/>
      <c r="J23" s="659"/>
      <c r="K23" s="659"/>
      <c r="L23" s="659"/>
      <c r="M23" s="659"/>
      <c r="N23" s="659"/>
      <c r="O23" s="660"/>
    </row>
    <row r="24" spans="1:15" s="11" customFormat="1">
      <c r="A24" s="655" t="s">
        <v>355</v>
      </c>
      <c r="B24" s="656"/>
      <c r="C24" s="656"/>
      <c r="D24" s="656"/>
      <c r="E24" s="656"/>
      <c r="F24" s="656"/>
      <c r="G24" s="656"/>
      <c r="H24" s="656"/>
      <c r="I24" s="656"/>
      <c r="J24" s="656"/>
      <c r="K24" s="656"/>
      <c r="L24" s="656"/>
      <c r="M24" s="656"/>
      <c r="N24" s="656"/>
      <c r="O24" s="657"/>
    </row>
    <row r="25" spans="1:15" s="11" customFormat="1" ht="23.25" customHeight="1">
      <c r="A25" s="667" t="s">
        <v>618</v>
      </c>
      <c r="B25" s="668"/>
      <c r="C25" s="668"/>
      <c r="D25" s="668"/>
      <c r="E25" s="668"/>
      <c r="F25" s="668"/>
      <c r="G25" s="668"/>
      <c r="H25" s="668"/>
      <c r="I25" s="668"/>
      <c r="J25" s="668"/>
      <c r="K25" s="668"/>
      <c r="L25" s="668"/>
      <c r="M25" s="668"/>
      <c r="N25" s="668"/>
      <c r="O25" s="669"/>
    </row>
    <row r="26" spans="1:15">
      <c r="A26" s="565" t="s">
        <v>85</v>
      </c>
      <c r="B26" s="565" t="s">
        <v>133</v>
      </c>
      <c r="C26" s="565" t="s">
        <v>44</v>
      </c>
      <c r="D26" s="565" t="s">
        <v>42</v>
      </c>
      <c r="E26" s="565" t="s">
        <v>43</v>
      </c>
      <c r="F26" s="565" t="s">
        <v>12</v>
      </c>
      <c r="G26" s="565" t="s">
        <v>75</v>
      </c>
      <c r="H26" s="664" t="s">
        <v>13</v>
      </c>
      <c r="I26" s="565" t="s">
        <v>134</v>
      </c>
      <c r="J26" s="601" t="s">
        <v>135</v>
      </c>
      <c r="K26" s="602"/>
      <c r="L26" s="666"/>
      <c r="M26" s="601" t="s">
        <v>136</v>
      </c>
      <c r="N26" s="602"/>
      <c r="O26" s="666"/>
    </row>
    <row r="27" spans="1:15">
      <c r="A27" s="566"/>
      <c r="B27" s="566"/>
      <c r="C27" s="566"/>
      <c r="D27" s="566"/>
      <c r="E27" s="566"/>
      <c r="F27" s="566"/>
      <c r="G27" s="566"/>
      <c r="H27" s="665"/>
      <c r="I27" s="566"/>
      <c r="J27" s="276" t="s">
        <v>137</v>
      </c>
      <c r="K27" s="276" t="s">
        <v>27</v>
      </c>
      <c r="L27" s="276" t="s">
        <v>138</v>
      </c>
      <c r="M27" s="276" t="s">
        <v>94</v>
      </c>
      <c r="N27" s="536" t="s">
        <v>27</v>
      </c>
      <c r="O27" s="536" t="s">
        <v>21</v>
      </c>
    </row>
    <row r="28" spans="1:15" s="79" customFormat="1">
      <c r="A28" s="280">
        <v>1</v>
      </c>
      <c r="B28" s="280">
        <v>2</v>
      </c>
      <c r="C28" s="280">
        <v>2</v>
      </c>
      <c r="D28" s="280">
        <v>4</v>
      </c>
      <c r="E28" s="280">
        <v>1</v>
      </c>
      <c r="F28" s="280">
        <v>211</v>
      </c>
      <c r="G28" s="280"/>
      <c r="H28" s="281" t="s">
        <v>224</v>
      </c>
      <c r="I28" s="280" t="s">
        <v>225</v>
      </c>
      <c r="J28" s="280" t="s">
        <v>365</v>
      </c>
      <c r="K28" s="280" t="s">
        <v>365</v>
      </c>
      <c r="L28" s="280" t="s">
        <v>592</v>
      </c>
      <c r="M28" s="284">
        <v>6601444</v>
      </c>
      <c r="N28" s="284">
        <v>6818585.3799999999</v>
      </c>
      <c r="O28" s="284">
        <v>5360335.24</v>
      </c>
    </row>
    <row r="29" spans="1:15" s="11" customFormat="1">
      <c r="A29" s="655" t="s">
        <v>353</v>
      </c>
      <c r="B29" s="656"/>
      <c r="C29" s="656"/>
      <c r="D29" s="656"/>
      <c r="E29" s="656"/>
      <c r="F29" s="656"/>
      <c r="G29" s="656"/>
      <c r="H29" s="656"/>
      <c r="I29" s="656"/>
      <c r="J29" s="656"/>
      <c r="K29" s="656"/>
      <c r="L29" s="656"/>
      <c r="M29" s="656"/>
      <c r="N29" s="656"/>
      <c r="O29" s="657"/>
    </row>
    <row r="30" spans="1:15" s="11" customFormat="1">
      <c r="A30" s="658" t="s">
        <v>366</v>
      </c>
      <c r="B30" s="659"/>
      <c r="C30" s="659"/>
      <c r="D30" s="659"/>
      <c r="E30" s="659"/>
      <c r="F30" s="659"/>
      <c r="G30" s="659"/>
      <c r="H30" s="659"/>
      <c r="I30" s="659"/>
      <c r="J30" s="659"/>
      <c r="K30" s="659"/>
      <c r="L30" s="659"/>
      <c r="M30" s="659"/>
      <c r="N30" s="659"/>
      <c r="O30" s="660"/>
    </row>
    <row r="31" spans="1:15" s="11" customFormat="1">
      <c r="A31" s="655" t="s">
        <v>355</v>
      </c>
      <c r="B31" s="656"/>
      <c r="C31" s="656"/>
      <c r="D31" s="656"/>
      <c r="E31" s="656"/>
      <c r="F31" s="656"/>
      <c r="G31" s="656"/>
      <c r="H31" s="656"/>
      <c r="I31" s="656"/>
      <c r="J31" s="656"/>
      <c r="K31" s="656"/>
      <c r="L31" s="656"/>
      <c r="M31" s="656"/>
      <c r="N31" s="656"/>
      <c r="O31" s="657"/>
    </row>
    <row r="32" spans="1:15" s="11" customFormat="1" ht="98.25" customHeight="1">
      <c r="A32" s="661" t="s">
        <v>591</v>
      </c>
      <c r="B32" s="662"/>
      <c r="C32" s="662"/>
      <c r="D32" s="662"/>
      <c r="E32" s="662"/>
      <c r="F32" s="662"/>
      <c r="G32" s="662"/>
      <c r="H32" s="662"/>
      <c r="I32" s="662"/>
      <c r="J32" s="662"/>
      <c r="K32" s="662"/>
      <c r="L32" s="662"/>
      <c r="M32" s="662"/>
      <c r="N32" s="662"/>
      <c r="O32" s="663"/>
    </row>
    <row r="33" spans="1:16" s="11" customFormat="1">
      <c r="A33" s="667" t="s">
        <v>367</v>
      </c>
      <c r="B33" s="668"/>
      <c r="C33" s="668"/>
      <c r="D33" s="668"/>
      <c r="E33" s="668"/>
      <c r="F33" s="668"/>
      <c r="G33" s="668"/>
      <c r="H33" s="668"/>
      <c r="I33" s="668"/>
      <c r="J33" s="668"/>
      <c r="K33" s="668"/>
      <c r="L33" s="668"/>
      <c r="M33" s="668"/>
      <c r="N33" s="668"/>
      <c r="O33" s="669"/>
    </row>
    <row r="34" spans="1:16">
      <c r="A34" s="565" t="s">
        <v>85</v>
      </c>
      <c r="B34" s="565" t="s">
        <v>133</v>
      </c>
      <c r="C34" s="565" t="s">
        <v>44</v>
      </c>
      <c r="D34" s="565" t="s">
        <v>42</v>
      </c>
      <c r="E34" s="565" t="s">
        <v>43</v>
      </c>
      <c r="F34" s="565" t="s">
        <v>12</v>
      </c>
      <c r="G34" s="565" t="s">
        <v>75</v>
      </c>
      <c r="H34" s="664" t="s">
        <v>13</v>
      </c>
      <c r="I34" s="565" t="s">
        <v>134</v>
      </c>
      <c r="J34" s="601" t="s">
        <v>135</v>
      </c>
      <c r="K34" s="602"/>
      <c r="L34" s="666"/>
      <c r="M34" s="601" t="s">
        <v>136</v>
      </c>
      <c r="N34" s="602"/>
      <c r="O34" s="666"/>
    </row>
    <row r="35" spans="1:16">
      <c r="A35" s="566"/>
      <c r="B35" s="566"/>
      <c r="C35" s="566"/>
      <c r="D35" s="566"/>
      <c r="E35" s="566"/>
      <c r="F35" s="566"/>
      <c r="G35" s="566"/>
      <c r="H35" s="665"/>
      <c r="I35" s="566"/>
      <c r="J35" s="276" t="s">
        <v>137</v>
      </c>
      <c r="K35" s="276" t="s">
        <v>27</v>
      </c>
      <c r="L35" s="276" t="s">
        <v>138</v>
      </c>
      <c r="M35" s="276" t="s">
        <v>94</v>
      </c>
      <c r="N35" s="536" t="s">
        <v>27</v>
      </c>
      <c r="O35" s="536" t="s">
        <v>21</v>
      </c>
    </row>
    <row r="36" spans="1:16" ht="25.5">
      <c r="A36" s="277" t="s">
        <v>346</v>
      </c>
      <c r="B36" s="277" t="s">
        <v>347</v>
      </c>
      <c r="C36" s="277" t="s">
        <v>347</v>
      </c>
      <c r="D36" s="277" t="s">
        <v>348</v>
      </c>
      <c r="E36" s="277" t="s">
        <v>346</v>
      </c>
      <c r="F36" s="277" t="s">
        <v>368</v>
      </c>
      <c r="G36" s="277"/>
      <c r="H36" s="285" t="s">
        <v>226</v>
      </c>
      <c r="I36" s="277" t="s">
        <v>221</v>
      </c>
      <c r="J36" s="277" t="s">
        <v>347</v>
      </c>
      <c r="K36" s="277" t="s">
        <v>351</v>
      </c>
      <c r="L36" s="277" t="s">
        <v>352</v>
      </c>
      <c r="M36" s="279">
        <v>824539</v>
      </c>
      <c r="N36" s="279">
        <v>5860135.7999999998</v>
      </c>
      <c r="O36" s="279">
        <v>4573722.13</v>
      </c>
    </row>
    <row r="37" spans="1:16" s="11" customFormat="1">
      <c r="A37" s="670" t="s">
        <v>353</v>
      </c>
      <c r="B37" s="671"/>
      <c r="C37" s="671"/>
      <c r="D37" s="671"/>
      <c r="E37" s="671"/>
      <c r="F37" s="671"/>
      <c r="G37" s="671"/>
      <c r="H37" s="671"/>
      <c r="I37" s="671"/>
      <c r="J37" s="671"/>
      <c r="K37" s="671"/>
      <c r="L37" s="671"/>
      <c r="M37" s="671"/>
      <c r="N37" s="671"/>
      <c r="O37" s="672"/>
    </row>
    <row r="38" spans="1:16" s="11" customFormat="1">
      <c r="A38" s="673" t="s">
        <v>366</v>
      </c>
      <c r="B38" s="674"/>
      <c r="C38" s="674"/>
      <c r="D38" s="674"/>
      <c r="E38" s="674"/>
      <c r="F38" s="674"/>
      <c r="G38" s="674"/>
      <c r="H38" s="674"/>
      <c r="I38" s="674"/>
      <c r="J38" s="674"/>
      <c r="K38" s="674"/>
      <c r="L38" s="674"/>
      <c r="M38" s="674"/>
      <c r="N38" s="674"/>
      <c r="O38" s="675"/>
    </row>
    <row r="39" spans="1:16" s="11" customFormat="1">
      <c r="A39" s="655" t="s">
        <v>355</v>
      </c>
      <c r="B39" s="656"/>
      <c r="C39" s="656"/>
      <c r="D39" s="656"/>
      <c r="E39" s="656"/>
      <c r="F39" s="656"/>
      <c r="G39" s="656"/>
      <c r="H39" s="656"/>
      <c r="I39" s="656"/>
      <c r="J39" s="656"/>
      <c r="K39" s="656"/>
      <c r="L39" s="656"/>
      <c r="M39" s="656"/>
      <c r="N39" s="656"/>
      <c r="O39" s="657"/>
    </row>
    <row r="40" spans="1:16" s="11" customFormat="1">
      <c r="A40" s="661" t="s">
        <v>620</v>
      </c>
      <c r="B40" s="662"/>
      <c r="C40" s="662"/>
      <c r="D40" s="662"/>
      <c r="E40" s="662"/>
      <c r="F40" s="662"/>
      <c r="G40" s="662"/>
      <c r="H40" s="662"/>
      <c r="I40" s="662"/>
      <c r="J40" s="662"/>
      <c r="K40" s="662"/>
      <c r="L40" s="662"/>
      <c r="M40" s="662"/>
      <c r="N40" s="662"/>
      <c r="O40" s="663"/>
    </row>
    <row r="41" spans="1:16" s="11" customFormat="1" ht="26.25" customHeight="1">
      <c r="A41" s="661" t="s">
        <v>619</v>
      </c>
      <c r="B41" s="662"/>
      <c r="C41" s="662"/>
      <c r="D41" s="662"/>
      <c r="E41" s="662"/>
      <c r="F41" s="662"/>
      <c r="G41" s="662"/>
      <c r="H41" s="662"/>
      <c r="I41" s="662"/>
      <c r="J41" s="662"/>
      <c r="K41" s="662"/>
      <c r="L41" s="662"/>
      <c r="M41" s="662"/>
      <c r="N41" s="662"/>
      <c r="O41" s="663"/>
      <c r="P41" s="445"/>
    </row>
    <row r="42" spans="1:16" s="12" customFormat="1">
      <c r="A42" s="565" t="s">
        <v>85</v>
      </c>
      <c r="B42" s="565" t="s">
        <v>133</v>
      </c>
      <c r="C42" s="565" t="s">
        <v>44</v>
      </c>
      <c r="D42" s="565" t="s">
        <v>42</v>
      </c>
      <c r="E42" s="565" t="s">
        <v>43</v>
      </c>
      <c r="F42" s="565" t="s">
        <v>12</v>
      </c>
      <c r="G42" s="565" t="s">
        <v>75</v>
      </c>
      <c r="H42" s="664" t="s">
        <v>13</v>
      </c>
      <c r="I42" s="565" t="s">
        <v>134</v>
      </c>
      <c r="J42" s="601" t="s">
        <v>135</v>
      </c>
      <c r="K42" s="602"/>
      <c r="L42" s="666"/>
      <c r="M42" s="601" t="s">
        <v>136</v>
      </c>
      <c r="N42" s="602"/>
      <c r="O42" s="666"/>
      <c r="P42" s="92"/>
    </row>
    <row r="43" spans="1:16" s="12" customFormat="1">
      <c r="A43" s="566"/>
      <c r="B43" s="566"/>
      <c r="C43" s="566"/>
      <c r="D43" s="566"/>
      <c r="E43" s="566"/>
      <c r="F43" s="566"/>
      <c r="G43" s="566"/>
      <c r="H43" s="665"/>
      <c r="I43" s="566"/>
      <c r="J43" s="276" t="s">
        <v>137</v>
      </c>
      <c r="K43" s="276" t="s">
        <v>27</v>
      </c>
      <c r="L43" s="276" t="s">
        <v>138</v>
      </c>
      <c r="M43" s="276" t="s">
        <v>94</v>
      </c>
      <c r="N43" s="536" t="s">
        <v>27</v>
      </c>
      <c r="O43" s="536" t="s">
        <v>21</v>
      </c>
    </row>
    <row r="44" spans="1:16">
      <c r="A44" s="277" t="s">
        <v>346</v>
      </c>
      <c r="B44" s="277" t="s">
        <v>348</v>
      </c>
      <c r="C44" s="277" t="s">
        <v>347</v>
      </c>
      <c r="D44" s="277" t="s">
        <v>348</v>
      </c>
      <c r="E44" s="277" t="s">
        <v>347</v>
      </c>
      <c r="F44" s="277" t="s">
        <v>369</v>
      </c>
      <c r="G44" s="277"/>
      <c r="H44" s="278" t="s">
        <v>228</v>
      </c>
      <c r="I44" s="277" t="s">
        <v>221</v>
      </c>
      <c r="J44" s="277" t="s">
        <v>363</v>
      </c>
      <c r="K44" s="277" t="s">
        <v>347</v>
      </c>
      <c r="L44" s="277" t="s">
        <v>593</v>
      </c>
      <c r="M44" s="283">
        <v>0</v>
      </c>
      <c r="N44" s="279">
        <v>41800000</v>
      </c>
      <c r="O44" s="279">
        <v>40009932.710000001</v>
      </c>
    </row>
    <row r="45" spans="1:16" s="11" customFormat="1">
      <c r="A45" s="670" t="s">
        <v>353</v>
      </c>
      <c r="B45" s="671"/>
      <c r="C45" s="671"/>
      <c r="D45" s="671"/>
      <c r="E45" s="671"/>
      <c r="F45" s="671"/>
      <c r="G45" s="671"/>
      <c r="H45" s="671"/>
      <c r="I45" s="671"/>
      <c r="J45" s="671"/>
      <c r="K45" s="671"/>
      <c r="L45" s="671"/>
      <c r="M45" s="671"/>
      <c r="N45" s="671"/>
      <c r="O45" s="672"/>
    </row>
    <row r="46" spans="1:16" s="11" customFormat="1">
      <c r="A46" s="661" t="s">
        <v>370</v>
      </c>
      <c r="B46" s="662"/>
      <c r="C46" s="662"/>
      <c r="D46" s="662"/>
      <c r="E46" s="662"/>
      <c r="F46" s="662"/>
      <c r="G46" s="662"/>
      <c r="H46" s="662"/>
      <c r="I46" s="662"/>
      <c r="J46" s="662"/>
      <c r="K46" s="662"/>
      <c r="L46" s="662"/>
      <c r="M46" s="662"/>
      <c r="N46" s="662"/>
      <c r="O46" s="663"/>
    </row>
    <row r="47" spans="1:16" s="11" customFormat="1">
      <c r="A47" s="655" t="s">
        <v>355</v>
      </c>
      <c r="B47" s="656"/>
      <c r="C47" s="656"/>
      <c r="D47" s="656"/>
      <c r="E47" s="656"/>
      <c r="F47" s="656"/>
      <c r="G47" s="656"/>
      <c r="H47" s="656"/>
      <c r="I47" s="656"/>
      <c r="J47" s="656"/>
      <c r="K47" s="656"/>
      <c r="L47" s="656"/>
      <c r="M47" s="656"/>
      <c r="N47" s="656"/>
      <c r="O47" s="657"/>
    </row>
    <row r="48" spans="1:16" s="11" customFormat="1" ht="25.5" customHeight="1">
      <c r="A48" s="667" t="s">
        <v>621</v>
      </c>
      <c r="B48" s="668"/>
      <c r="C48" s="668"/>
      <c r="D48" s="668"/>
      <c r="E48" s="668"/>
      <c r="F48" s="668"/>
      <c r="G48" s="668"/>
      <c r="H48" s="668"/>
      <c r="I48" s="668"/>
      <c r="J48" s="668"/>
      <c r="K48" s="668"/>
      <c r="L48" s="668"/>
      <c r="M48" s="668"/>
      <c r="N48" s="668"/>
      <c r="O48" s="669"/>
    </row>
    <row r="49" spans="1:15">
      <c r="A49" s="565" t="s">
        <v>85</v>
      </c>
      <c r="B49" s="565" t="s">
        <v>133</v>
      </c>
      <c r="C49" s="565" t="s">
        <v>44</v>
      </c>
      <c r="D49" s="565" t="s">
        <v>42</v>
      </c>
      <c r="E49" s="565" t="s">
        <v>43</v>
      </c>
      <c r="F49" s="565" t="s">
        <v>12</v>
      </c>
      <c r="G49" s="565" t="s">
        <v>75</v>
      </c>
      <c r="H49" s="664" t="s">
        <v>13</v>
      </c>
      <c r="I49" s="565" t="s">
        <v>134</v>
      </c>
      <c r="J49" s="601" t="s">
        <v>135</v>
      </c>
      <c r="K49" s="602"/>
      <c r="L49" s="666"/>
      <c r="M49" s="601" t="s">
        <v>136</v>
      </c>
      <c r="N49" s="602"/>
      <c r="O49" s="666"/>
    </row>
    <row r="50" spans="1:15">
      <c r="A50" s="566"/>
      <c r="B50" s="566"/>
      <c r="C50" s="566"/>
      <c r="D50" s="566"/>
      <c r="E50" s="566"/>
      <c r="F50" s="566"/>
      <c r="G50" s="566"/>
      <c r="H50" s="665"/>
      <c r="I50" s="566"/>
      <c r="J50" s="276" t="s">
        <v>137</v>
      </c>
      <c r="K50" s="276" t="s">
        <v>27</v>
      </c>
      <c r="L50" s="276" t="s">
        <v>138</v>
      </c>
      <c r="M50" s="276" t="s">
        <v>94</v>
      </c>
      <c r="N50" s="536" t="s">
        <v>27</v>
      </c>
      <c r="O50" s="536" t="s">
        <v>21</v>
      </c>
    </row>
    <row r="51" spans="1:15" ht="25.5">
      <c r="A51" s="277" t="s">
        <v>346</v>
      </c>
      <c r="B51" s="277" t="s">
        <v>348</v>
      </c>
      <c r="C51" s="277" t="s">
        <v>347</v>
      </c>
      <c r="D51" s="277" t="s">
        <v>348</v>
      </c>
      <c r="E51" s="277" t="s">
        <v>347</v>
      </c>
      <c r="F51" s="277" t="s">
        <v>371</v>
      </c>
      <c r="G51" s="277"/>
      <c r="H51" s="286" t="s">
        <v>372</v>
      </c>
      <c r="I51" s="277" t="s">
        <v>221</v>
      </c>
      <c r="J51" s="277" t="s">
        <v>363</v>
      </c>
      <c r="K51" s="277" t="s">
        <v>347</v>
      </c>
      <c r="L51" s="277" t="s">
        <v>347</v>
      </c>
      <c r="M51" s="283">
        <v>0</v>
      </c>
      <c r="N51" s="279">
        <v>2750000</v>
      </c>
      <c r="O51" s="279">
        <v>2742221.79</v>
      </c>
    </row>
    <row r="52" spans="1:15" s="11" customFormat="1">
      <c r="A52" s="670" t="s">
        <v>353</v>
      </c>
      <c r="B52" s="671"/>
      <c r="C52" s="671"/>
      <c r="D52" s="671"/>
      <c r="E52" s="671"/>
      <c r="F52" s="671"/>
      <c r="G52" s="671"/>
      <c r="H52" s="671"/>
      <c r="I52" s="671"/>
      <c r="J52" s="671"/>
      <c r="K52" s="671"/>
      <c r="L52" s="671"/>
      <c r="M52" s="671"/>
      <c r="N52" s="671"/>
      <c r="O52" s="672"/>
    </row>
    <row r="53" spans="1:15" s="11" customFormat="1">
      <c r="A53" s="673" t="s">
        <v>373</v>
      </c>
      <c r="B53" s="674"/>
      <c r="C53" s="674"/>
      <c r="D53" s="674"/>
      <c r="E53" s="674"/>
      <c r="F53" s="674"/>
      <c r="G53" s="674"/>
      <c r="H53" s="674"/>
      <c r="I53" s="674"/>
      <c r="J53" s="674"/>
      <c r="K53" s="674"/>
      <c r="L53" s="674"/>
      <c r="M53" s="674"/>
      <c r="N53" s="674"/>
      <c r="O53" s="675"/>
    </row>
    <row r="54" spans="1:15" s="11" customFormat="1">
      <c r="A54" s="655" t="s">
        <v>355</v>
      </c>
      <c r="B54" s="656"/>
      <c r="C54" s="656"/>
      <c r="D54" s="656"/>
      <c r="E54" s="656"/>
      <c r="F54" s="656"/>
      <c r="G54" s="656"/>
      <c r="H54" s="656"/>
      <c r="I54" s="656"/>
      <c r="J54" s="656"/>
      <c r="K54" s="656"/>
      <c r="L54" s="656"/>
      <c r="M54" s="656"/>
      <c r="N54" s="656"/>
      <c r="O54" s="657"/>
    </row>
    <row r="55" spans="1:15" s="11" customFormat="1">
      <c r="A55" s="661" t="s">
        <v>374</v>
      </c>
      <c r="B55" s="662"/>
      <c r="C55" s="662"/>
      <c r="D55" s="662"/>
      <c r="E55" s="662"/>
      <c r="F55" s="662"/>
      <c r="G55" s="662"/>
      <c r="H55" s="662"/>
      <c r="I55" s="662"/>
      <c r="J55" s="662"/>
      <c r="K55" s="662"/>
      <c r="L55" s="662"/>
      <c r="M55" s="662"/>
      <c r="N55" s="662"/>
      <c r="O55" s="663"/>
    </row>
    <row r="56" spans="1:15">
      <c r="A56" s="565" t="s">
        <v>85</v>
      </c>
      <c r="B56" s="565" t="s">
        <v>133</v>
      </c>
      <c r="C56" s="565" t="s">
        <v>44</v>
      </c>
      <c r="D56" s="565" t="s">
        <v>42</v>
      </c>
      <c r="E56" s="565" t="s">
        <v>43</v>
      </c>
      <c r="F56" s="565" t="s">
        <v>12</v>
      </c>
      <c r="G56" s="565" t="s">
        <v>75</v>
      </c>
      <c r="H56" s="664" t="s">
        <v>13</v>
      </c>
      <c r="I56" s="565" t="s">
        <v>134</v>
      </c>
      <c r="J56" s="601" t="s">
        <v>135</v>
      </c>
      <c r="K56" s="602"/>
      <c r="L56" s="666"/>
      <c r="M56" s="601" t="s">
        <v>136</v>
      </c>
      <c r="N56" s="602"/>
      <c r="O56" s="666"/>
    </row>
    <row r="57" spans="1:15">
      <c r="A57" s="566"/>
      <c r="B57" s="566"/>
      <c r="C57" s="566"/>
      <c r="D57" s="566"/>
      <c r="E57" s="566"/>
      <c r="F57" s="566"/>
      <c r="G57" s="566"/>
      <c r="H57" s="665"/>
      <c r="I57" s="566"/>
      <c r="J57" s="276" t="s">
        <v>137</v>
      </c>
      <c r="K57" s="276" t="s">
        <v>27</v>
      </c>
      <c r="L57" s="276" t="s">
        <v>138</v>
      </c>
      <c r="M57" s="276" t="s">
        <v>94</v>
      </c>
      <c r="N57" s="536" t="s">
        <v>27</v>
      </c>
      <c r="O57" s="536" t="s">
        <v>21</v>
      </c>
    </row>
    <row r="58" spans="1:15">
      <c r="A58" s="277" t="s">
        <v>346</v>
      </c>
      <c r="B58" s="277" t="s">
        <v>348</v>
      </c>
      <c r="C58" s="277" t="s">
        <v>347</v>
      </c>
      <c r="D58" s="277" t="s">
        <v>348</v>
      </c>
      <c r="E58" s="277" t="s">
        <v>347</v>
      </c>
      <c r="F58" s="277" t="s">
        <v>375</v>
      </c>
      <c r="G58" s="277"/>
      <c r="H58" s="278" t="s">
        <v>230</v>
      </c>
      <c r="I58" s="277" t="s">
        <v>376</v>
      </c>
      <c r="J58" s="277" t="s">
        <v>377</v>
      </c>
      <c r="K58" s="277" t="s">
        <v>377</v>
      </c>
      <c r="L58" s="277" t="s">
        <v>594</v>
      </c>
      <c r="M58" s="279">
        <v>26418449</v>
      </c>
      <c r="N58" s="279">
        <v>29893604.400000002</v>
      </c>
      <c r="O58" s="279">
        <v>23208179.370000001</v>
      </c>
    </row>
    <row r="59" spans="1:15" s="11" customFormat="1">
      <c r="A59" s="655" t="s">
        <v>358</v>
      </c>
      <c r="B59" s="656"/>
      <c r="C59" s="656"/>
      <c r="D59" s="656"/>
      <c r="E59" s="656"/>
      <c r="F59" s="656"/>
      <c r="G59" s="656"/>
      <c r="H59" s="656"/>
      <c r="I59" s="656"/>
      <c r="J59" s="656"/>
      <c r="K59" s="656"/>
      <c r="L59" s="656"/>
      <c r="M59" s="656"/>
      <c r="N59" s="656"/>
      <c r="O59" s="657"/>
    </row>
    <row r="60" spans="1:15" s="11" customFormat="1">
      <c r="A60" s="658" t="s">
        <v>378</v>
      </c>
      <c r="B60" s="659"/>
      <c r="C60" s="659"/>
      <c r="D60" s="659"/>
      <c r="E60" s="659"/>
      <c r="F60" s="659"/>
      <c r="G60" s="659"/>
      <c r="H60" s="659"/>
      <c r="I60" s="659"/>
      <c r="J60" s="659"/>
      <c r="K60" s="659"/>
      <c r="L60" s="659"/>
      <c r="M60" s="659"/>
      <c r="N60" s="659"/>
      <c r="O60" s="660"/>
    </row>
    <row r="61" spans="1:15" s="11" customFormat="1">
      <c r="A61" s="655" t="s">
        <v>355</v>
      </c>
      <c r="B61" s="656"/>
      <c r="C61" s="656"/>
      <c r="D61" s="656"/>
      <c r="E61" s="656"/>
      <c r="F61" s="656"/>
      <c r="G61" s="656"/>
      <c r="H61" s="656"/>
      <c r="I61" s="656"/>
      <c r="J61" s="656"/>
      <c r="K61" s="656"/>
      <c r="L61" s="656"/>
      <c r="M61" s="656"/>
      <c r="N61" s="656"/>
      <c r="O61" s="657"/>
    </row>
    <row r="62" spans="1:15" s="11" customFormat="1" ht="51.75" customHeight="1">
      <c r="A62" s="661" t="s">
        <v>622</v>
      </c>
      <c r="B62" s="662"/>
      <c r="C62" s="662"/>
      <c r="D62" s="662"/>
      <c r="E62" s="662"/>
      <c r="F62" s="662"/>
      <c r="G62" s="662"/>
      <c r="H62" s="662"/>
      <c r="I62" s="662"/>
      <c r="J62" s="662"/>
      <c r="K62" s="662"/>
      <c r="L62" s="662"/>
      <c r="M62" s="662"/>
      <c r="N62" s="662"/>
      <c r="O62" s="663"/>
    </row>
    <row r="63" spans="1:15" s="11" customFormat="1">
      <c r="A63" s="661" t="s">
        <v>623</v>
      </c>
      <c r="B63" s="662"/>
      <c r="C63" s="662"/>
      <c r="D63" s="662"/>
      <c r="E63" s="662"/>
      <c r="F63" s="662"/>
      <c r="G63" s="662"/>
      <c r="H63" s="662"/>
      <c r="I63" s="662"/>
      <c r="J63" s="662"/>
      <c r="K63" s="662"/>
      <c r="L63" s="662"/>
      <c r="M63" s="662"/>
      <c r="N63" s="662"/>
      <c r="O63" s="663"/>
    </row>
    <row r="64" spans="1:15" s="11" customFormat="1">
      <c r="A64" s="661" t="s">
        <v>624</v>
      </c>
      <c r="B64" s="662"/>
      <c r="C64" s="662"/>
      <c r="D64" s="662"/>
      <c r="E64" s="662"/>
      <c r="F64" s="662"/>
      <c r="G64" s="662"/>
      <c r="H64" s="662"/>
      <c r="I64" s="662"/>
      <c r="J64" s="662"/>
      <c r="K64" s="662"/>
      <c r="L64" s="662"/>
      <c r="M64" s="662"/>
      <c r="N64" s="662"/>
      <c r="O64" s="663"/>
    </row>
    <row r="65" spans="1:15">
      <c r="A65" s="565" t="s">
        <v>85</v>
      </c>
      <c r="B65" s="565" t="s">
        <v>133</v>
      </c>
      <c r="C65" s="565" t="s">
        <v>44</v>
      </c>
      <c r="D65" s="565" t="s">
        <v>42</v>
      </c>
      <c r="E65" s="565" t="s">
        <v>43</v>
      </c>
      <c r="F65" s="565" t="s">
        <v>12</v>
      </c>
      <c r="G65" s="565" t="s">
        <v>75</v>
      </c>
      <c r="H65" s="664" t="s">
        <v>13</v>
      </c>
      <c r="I65" s="565" t="s">
        <v>134</v>
      </c>
      <c r="J65" s="601" t="s">
        <v>135</v>
      </c>
      <c r="K65" s="602"/>
      <c r="L65" s="666"/>
      <c r="M65" s="601" t="s">
        <v>136</v>
      </c>
      <c r="N65" s="602"/>
      <c r="O65" s="666"/>
    </row>
    <row r="66" spans="1:15">
      <c r="A66" s="566"/>
      <c r="B66" s="566"/>
      <c r="C66" s="566"/>
      <c r="D66" s="566"/>
      <c r="E66" s="566"/>
      <c r="F66" s="566"/>
      <c r="G66" s="566"/>
      <c r="H66" s="665"/>
      <c r="I66" s="566"/>
      <c r="J66" s="276" t="s">
        <v>137</v>
      </c>
      <c r="K66" s="276" t="s">
        <v>27</v>
      </c>
      <c r="L66" s="276" t="s">
        <v>138</v>
      </c>
      <c r="M66" s="276" t="s">
        <v>94</v>
      </c>
      <c r="N66" s="536" t="s">
        <v>27</v>
      </c>
      <c r="O66" s="536" t="s">
        <v>21</v>
      </c>
    </row>
    <row r="67" spans="1:15">
      <c r="A67" s="280" t="s">
        <v>346</v>
      </c>
      <c r="B67" s="280" t="s">
        <v>361</v>
      </c>
      <c r="C67" s="280" t="s">
        <v>347</v>
      </c>
      <c r="D67" s="280" t="s">
        <v>379</v>
      </c>
      <c r="E67" s="280" t="s">
        <v>346</v>
      </c>
      <c r="F67" s="280" t="s">
        <v>380</v>
      </c>
      <c r="G67" s="280"/>
      <c r="H67" s="281" t="s">
        <v>381</v>
      </c>
      <c r="I67" s="280" t="s">
        <v>234</v>
      </c>
      <c r="J67" s="280" t="s">
        <v>382</v>
      </c>
      <c r="K67" s="280" t="s">
        <v>382</v>
      </c>
      <c r="L67" s="280" t="s">
        <v>595</v>
      </c>
      <c r="M67" s="284">
        <v>800000</v>
      </c>
      <c r="N67" s="284">
        <v>599996</v>
      </c>
      <c r="O67" s="284">
        <v>495880.10000000003</v>
      </c>
    </row>
    <row r="68" spans="1:15" s="11" customFormat="1">
      <c r="A68" s="670" t="s">
        <v>353</v>
      </c>
      <c r="B68" s="671"/>
      <c r="C68" s="671"/>
      <c r="D68" s="671"/>
      <c r="E68" s="671"/>
      <c r="F68" s="671"/>
      <c r="G68" s="671"/>
      <c r="H68" s="671"/>
      <c r="I68" s="671"/>
      <c r="J68" s="671"/>
      <c r="K68" s="671"/>
      <c r="L68" s="671"/>
      <c r="M68" s="671"/>
      <c r="N68" s="671"/>
      <c r="O68" s="672"/>
    </row>
    <row r="69" spans="1:15" s="11" customFormat="1">
      <c r="A69" s="673" t="s">
        <v>383</v>
      </c>
      <c r="B69" s="674"/>
      <c r="C69" s="674"/>
      <c r="D69" s="674"/>
      <c r="E69" s="674"/>
      <c r="F69" s="674"/>
      <c r="G69" s="674"/>
      <c r="H69" s="674"/>
      <c r="I69" s="674"/>
      <c r="J69" s="674"/>
      <c r="K69" s="674"/>
      <c r="L69" s="674"/>
      <c r="M69" s="674"/>
      <c r="N69" s="674"/>
      <c r="O69" s="675"/>
    </row>
    <row r="70" spans="1:15" s="11" customFormat="1">
      <c r="A70" s="655" t="s">
        <v>355</v>
      </c>
      <c r="B70" s="656"/>
      <c r="C70" s="656"/>
      <c r="D70" s="656"/>
      <c r="E70" s="656"/>
      <c r="F70" s="656"/>
      <c r="G70" s="656"/>
      <c r="H70" s="656"/>
      <c r="I70" s="656"/>
      <c r="J70" s="656"/>
      <c r="K70" s="656"/>
      <c r="L70" s="656"/>
      <c r="M70" s="656"/>
      <c r="N70" s="656"/>
      <c r="O70" s="657"/>
    </row>
    <row r="71" spans="1:15" s="11" customFormat="1" ht="25.5" customHeight="1">
      <c r="A71" s="658" t="s">
        <v>625</v>
      </c>
      <c r="B71" s="659"/>
      <c r="C71" s="659"/>
      <c r="D71" s="659"/>
      <c r="E71" s="659"/>
      <c r="F71" s="659"/>
      <c r="G71" s="659"/>
      <c r="H71" s="659"/>
      <c r="I71" s="659"/>
      <c r="J71" s="659"/>
      <c r="K71" s="659"/>
      <c r="L71" s="659"/>
      <c r="M71" s="659"/>
      <c r="N71" s="659"/>
      <c r="O71" s="660"/>
    </row>
    <row r="72" spans="1:15" s="11" customFormat="1">
      <c r="A72" s="667" t="s">
        <v>384</v>
      </c>
      <c r="B72" s="668"/>
      <c r="C72" s="668"/>
      <c r="D72" s="668"/>
      <c r="E72" s="668"/>
      <c r="F72" s="668"/>
      <c r="G72" s="668"/>
      <c r="H72" s="668"/>
      <c r="I72" s="668"/>
      <c r="J72" s="668"/>
      <c r="K72" s="668"/>
      <c r="L72" s="668"/>
      <c r="M72" s="668"/>
      <c r="N72" s="668"/>
      <c r="O72" s="669"/>
    </row>
    <row r="73" spans="1:15">
      <c r="A73" s="565" t="s">
        <v>85</v>
      </c>
      <c r="B73" s="565" t="s">
        <v>133</v>
      </c>
      <c r="C73" s="565" t="s">
        <v>44</v>
      </c>
      <c r="D73" s="565" t="s">
        <v>42</v>
      </c>
      <c r="E73" s="565" t="s">
        <v>43</v>
      </c>
      <c r="F73" s="565" t="s">
        <v>12</v>
      </c>
      <c r="G73" s="565" t="s">
        <v>75</v>
      </c>
      <c r="H73" s="664" t="s">
        <v>13</v>
      </c>
      <c r="I73" s="565" t="s">
        <v>134</v>
      </c>
      <c r="J73" s="601" t="s">
        <v>135</v>
      </c>
      <c r="K73" s="602"/>
      <c r="L73" s="666"/>
      <c r="M73" s="601" t="s">
        <v>136</v>
      </c>
      <c r="N73" s="602"/>
      <c r="O73" s="666"/>
    </row>
    <row r="74" spans="1:15">
      <c r="A74" s="566"/>
      <c r="B74" s="566"/>
      <c r="C74" s="566"/>
      <c r="D74" s="566"/>
      <c r="E74" s="566"/>
      <c r="F74" s="566"/>
      <c r="G74" s="566"/>
      <c r="H74" s="665"/>
      <c r="I74" s="566"/>
      <c r="J74" s="276" t="s">
        <v>137</v>
      </c>
      <c r="K74" s="276" t="s">
        <v>27</v>
      </c>
      <c r="L74" s="276" t="s">
        <v>138</v>
      </c>
      <c r="M74" s="276" t="s">
        <v>94</v>
      </c>
      <c r="N74" s="536" t="s">
        <v>27</v>
      </c>
      <c r="O74" s="536" t="s">
        <v>21</v>
      </c>
    </row>
    <row r="75" spans="1:15" ht="25.5">
      <c r="A75" s="287" t="s">
        <v>346</v>
      </c>
      <c r="B75" s="287" t="s">
        <v>361</v>
      </c>
      <c r="C75" s="287" t="s">
        <v>347</v>
      </c>
      <c r="D75" s="287" t="s">
        <v>379</v>
      </c>
      <c r="E75" s="287" t="s">
        <v>346</v>
      </c>
      <c r="F75" s="287" t="s">
        <v>385</v>
      </c>
      <c r="G75" s="287"/>
      <c r="H75" s="288" t="s">
        <v>235</v>
      </c>
      <c r="I75" s="287" t="s">
        <v>221</v>
      </c>
      <c r="J75" s="277" t="s">
        <v>386</v>
      </c>
      <c r="K75" s="277" t="s">
        <v>596</v>
      </c>
      <c r="L75" s="277" t="s">
        <v>386</v>
      </c>
      <c r="M75" s="279">
        <v>29232298</v>
      </c>
      <c r="N75" s="289">
        <v>29412572.460000001</v>
      </c>
      <c r="O75" s="289">
        <v>28301593.599999998</v>
      </c>
    </row>
    <row r="76" spans="1:15" s="11" customFormat="1">
      <c r="A76" s="655" t="s">
        <v>353</v>
      </c>
      <c r="B76" s="656"/>
      <c r="C76" s="656"/>
      <c r="D76" s="656"/>
      <c r="E76" s="656"/>
      <c r="F76" s="656"/>
      <c r="G76" s="656"/>
      <c r="H76" s="656"/>
      <c r="I76" s="656"/>
      <c r="J76" s="656"/>
      <c r="K76" s="656"/>
      <c r="L76" s="656"/>
      <c r="M76" s="656"/>
      <c r="N76" s="656"/>
      <c r="O76" s="657"/>
    </row>
    <row r="77" spans="1:15" s="11" customFormat="1">
      <c r="A77" s="658" t="s">
        <v>387</v>
      </c>
      <c r="B77" s="659"/>
      <c r="C77" s="659"/>
      <c r="D77" s="659"/>
      <c r="E77" s="659"/>
      <c r="F77" s="659"/>
      <c r="G77" s="659"/>
      <c r="H77" s="659"/>
      <c r="I77" s="659"/>
      <c r="J77" s="659"/>
      <c r="K77" s="659"/>
      <c r="L77" s="659"/>
      <c r="M77" s="659"/>
      <c r="N77" s="659"/>
      <c r="O77" s="660"/>
    </row>
    <row r="78" spans="1:15" s="11" customFormat="1">
      <c r="A78" s="655" t="s">
        <v>355</v>
      </c>
      <c r="B78" s="656"/>
      <c r="C78" s="656"/>
      <c r="D78" s="656"/>
      <c r="E78" s="656"/>
      <c r="F78" s="656"/>
      <c r="G78" s="656"/>
      <c r="H78" s="656"/>
      <c r="I78" s="656"/>
      <c r="J78" s="656"/>
      <c r="K78" s="656"/>
      <c r="L78" s="656"/>
      <c r="M78" s="656"/>
      <c r="N78" s="656"/>
      <c r="O78" s="657"/>
    </row>
    <row r="79" spans="1:15" s="11" customFormat="1" ht="22.5" customHeight="1">
      <c r="A79" s="661" t="s">
        <v>388</v>
      </c>
      <c r="B79" s="662"/>
      <c r="C79" s="662"/>
      <c r="D79" s="662"/>
      <c r="E79" s="662"/>
      <c r="F79" s="662"/>
      <c r="G79" s="662"/>
      <c r="H79" s="662"/>
      <c r="I79" s="662"/>
      <c r="J79" s="662"/>
      <c r="K79" s="662"/>
      <c r="L79" s="662"/>
      <c r="M79" s="662"/>
      <c r="N79" s="662"/>
      <c r="O79" s="663"/>
    </row>
    <row r="80" spans="1:15" s="11" customFormat="1" ht="25.5" customHeight="1">
      <c r="A80" s="661" t="s">
        <v>389</v>
      </c>
      <c r="B80" s="662"/>
      <c r="C80" s="662"/>
      <c r="D80" s="662"/>
      <c r="E80" s="662"/>
      <c r="F80" s="662"/>
      <c r="G80" s="662"/>
      <c r="H80" s="662"/>
      <c r="I80" s="662"/>
      <c r="J80" s="662"/>
      <c r="K80" s="662"/>
      <c r="L80" s="662"/>
      <c r="M80" s="662"/>
      <c r="N80" s="662"/>
      <c r="O80" s="663"/>
    </row>
    <row r="81" spans="1:15">
      <c r="A81" s="565" t="s">
        <v>85</v>
      </c>
      <c r="B81" s="565" t="s">
        <v>133</v>
      </c>
      <c r="C81" s="565" t="s">
        <v>44</v>
      </c>
      <c r="D81" s="565" t="s">
        <v>42</v>
      </c>
      <c r="E81" s="565" t="s">
        <v>43</v>
      </c>
      <c r="F81" s="565" t="s">
        <v>12</v>
      </c>
      <c r="G81" s="565" t="s">
        <v>75</v>
      </c>
      <c r="H81" s="664" t="s">
        <v>13</v>
      </c>
      <c r="I81" s="565" t="s">
        <v>134</v>
      </c>
      <c r="J81" s="601" t="s">
        <v>135</v>
      </c>
      <c r="K81" s="602"/>
      <c r="L81" s="666"/>
      <c r="M81" s="601" t="s">
        <v>136</v>
      </c>
      <c r="N81" s="602"/>
      <c r="O81" s="666"/>
    </row>
    <row r="82" spans="1:15">
      <c r="A82" s="566"/>
      <c r="B82" s="566"/>
      <c r="C82" s="566"/>
      <c r="D82" s="566"/>
      <c r="E82" s="566"/>
      <c r="F82" s="566"/>
      <c r="G82" s="566"/>
      <c r="H82" s="665"/>
      <c r="I82" s="566"/>
      <c r="J82" s="276" t="s">
        <v>137</v>
      </c>
      <c r="K82" s="276" t="s">
        <v>27</v>
      </c>
      <c r="L82" s="276" t="s">
        <v>138</v>
      </c>
      <c r="M82" s="276" t="s">
        <v>94</v>
      </c>
      <c r="N82" s="536" t="s">
        <v>27</v>
      </c>
      <c r="O82" s="536" t="s">
        <v>21</v>
      </c>
    </row>
    <row r="83" spans="1:15" ht="25.5">
      <c r="A83" s="277" t="s">
        <v>346</v>
      </c>
      <c r="B83" s="277" t="s">
        <v>346</v>
      </c>
      <c r="C83" s="290">
        <v>2</v>
      </c>
      <c r="D83" s="277" t="s">
        <v>352</v>
      </c>
      <c r="E83" s="277" t="s">
        <v>390</v>
      </c>
      <c r="F83" s="277" t="s">
        <v>391</v>
      </c>
      <c r="G83" s="277"/>
      <c r="H83" s="291" t="s">
        <v>303</v>
      </c>
      <c r="I83" s="277" t="s">
        <v>221</v>
      </c>
      <c r="J83" s="277" t="s">
        <v>363</v>
      </c>
      <c r="K83" s="277" t="s">
        <v>346</v>
      </c>
      <c r="L83" s="277" t="s">
        <v>346</v>
      </c>
      <c r="M83" s="283">
        <v>0</v>
      </c>
      <c r="N83" s="279">
        <v>1734563.8</v>
      </c>
      <c r="O83" s="279">
        <v>1479158.67</v>
      </c>
    </row>
    <row r="84" spans="1:15" s="11" customFormat="1">
      <c r="A84" s="655" t="s">
        <v>353</v>
      </c>
      <c r="B84" s="656"/>
      <c r="C84" s="656"/>
      <c r="D84" s="656"/>
      <c r="E84" s="656"/>
      <c r="F84" s="656"/>
      <c r="G84" s="656"/>
      <c r="H84" s="656"/>
      <c r="I84" s="656"/>
      <c r="J84" s="656"/>
      <c r="K84" s="656"/>
      <c r="L84" s="656"/>
      <c r="M84" s="656"/>
      <c r="N84" s="656"/>
      <c r="O84" s="657"/>
    </row>
    <row r="85" spans="1:15" s="11" customFormat="1">
      <c r="A85" s="658" t="s">
        <v>392</v>
      </c>
      <c r="B85" s="659"/>
      <c r="C85" s="659"/>
      <c r="D85" s="659"/>
      <c r="E85" s="659"/>
      <c r="F85" s="659"/>
      <c r="G85" s="659"/>
      <c r="H85" s="659"/>
      <c r="I85" s="659"/>
      <c r="J85" s="659"/>
      <c r="K85" s="659"/>
      <c r="L85" s="659"/>
      <c r="M85" s="659"/>
      <c r="N85" s="659"/>
      <c r="O85" s="660"/>
    </row>
    <row r="86" spans="1:15" s="11" customFormat="1">
      <c r="A86" s="655" t="s">
        <v>355</v>
      </c>
      <c r="B86" s="656"/>
      <c r="C86" s="656"/>
      <c r="D86" s="656"/>
      <c r="E86" s="656"/>
      <c r="F86" s="656"/>
      <c r="G86" s="656"/>
      <c r="H86" s="656"/>
      <c r="I86" s="656"/>
      <c r="J86" s="656"/>
      <c r="K86" s="656"/>
      <c r="L86" s="656"/>
      <c r="M86" s="656"/>
      <c r="N86" s="656"/>
      <c r="O86" s="657"/>
    </row>
    <row r="87" spans="1:15" s="11" customFormat="1">
      <c r="A87" s="661" t="s">
        <v>393</v>
      </c>
      <c r="B87" s="662"/>
      <c r="C87" s="662"/>
      <c r="D87" s="662"/>
      <c r="E87" s="662"/>
      <c r="F87" s="662"/>
      <c r="G87" s="662"/>
      <c r="H87" s="662"/>
      <c r="I87" s="662"/>
      <c r="J87" s="662"/>
      <c r="K87" s="662"/>
      <c r="L87" s="662"/>
      <c r="M87" s="662"/>
      <c r="N87" s="662"/>
      <c r="O87" s="663"/>
    </row>
    <row r="88" spans="1:15">
      <c r="A88" s="565" t="s">
        <v>85</v>
      </c>
      <c r="B88" s="565" t="s">
        <v>133</v>
      </c>
      <c r="C88" s="565" t="s">
        <v>44</v>
      </c>
      <c r="D88" s="565" t="s">
        <v>42</v>
      </c>
      <c r="E88" s="565" t="s">
        <v>43</v>
      </c>
      <c r="F88" s="565" t="s">
        <v>12</v>
      </c>
      <c r="G88" s="565" t="s">
        <v>75</v>
      </c>
      <c r="H88" s="664" t="s">
        <v>13</v>
      </c>
      <c r="I88" s="565" t="s">
        <v>134</v>
      </c>
      <c r="J88" s="601" t="s">
        <v>135</v>
      </c>
      <c r="K88" s="602"/>
      <c r="L88" s="666"/>
      <c r="M88" s="601" t="s">
        <v>136</v>
      </c>
      <c r="N88" s="602"/>
      <c r="O88" s="666"/>
    </row>
    <row r="89" spans="1:15">
      <c r="A89" s="566"/>
      <c r="B89" s="566"/>
      <c r="C89" s="566"/>
      <c r="D89" s="566"/>
      <c r="E89" s="566"/>
      <c r="F89" s="566"/>
      <c r="G89" s="566"/>
      <c r="H89" s="665"/>
      <c r="I89" s="566"/>
      <c r="J89" s="276" t="s">
        <v>137</v>
      </c>
      <c r="K89" s="276" t="s">
        <v>27</v>
      </c>
      <c r="L89" s="276" t="s">
        <v>138</v>
      </c>
      <c r="M89" s="276" t="s">
        <v>94</v>
      </c>
      <c r="N89" s="536" t="s">
        <v>27</v>
      </c>
      <c r="O89" s="536" t="s">
        <v>21</v>
      </c>
    </row>
    <row r="90" spans="1:15" ht="25.5">
      <c r="A90" s="287">
        <v>1</v>
      </c>
      <c r="B90" s="287">
        <v>1</v>
      </c>
      <c r="C90" s="287">
        <v>2</v>
      </c>
      <c r="D90" s="287">
        <v>6</v>
      </c>
      <c r="E90" s="287">
        <v>9</v>
      </c>
      <c r="F90" s="287">
        <v>228</v>
      </c>
      <c r="G90" s="287"/>
      <c r="H90" s="94" t="s">
        <v>394</v>
      </c>
      <c r="I90" s="287" t="s">
        <v>221</v>
      </c>
      <c r="J90" s="277" t="s">
        <v>395</v>
      </c>
      <c r="K90" s="277" t="s">
        <v>597</v>
      </c>
      <c r="L90" s="277" t="s">
        <v>468</v>
      </c>
      <c r="M90" s="279">
        <v>1728143</v>
      </c>
      <c r="N90" s="289">
        <v>5076699.38</v>
      </c>
      <c r="O90" s="289">
        <v>4798624.2</v>
      </c>
    </row>
    <row r="91" spans="1:15" s="11" customFormat="1">
      <c r="A91" s="655" t="s">
        <v>353</v>
      </c>
      <c r="B91" s="656"/>
      <c r="C91" s="656"/>
      <c r="D91" s="656"/>
      <c r="E91" s="656"/>
      <c r="F91" s="656"/>
      <c r="G91" s="656"/>
      <c r="H91" s="656"/>
      <c r="I91" s="656"/>
      <c r="J91" s="656"/>
      <c r="K91" s="656"/>
      <c r="L91" s="656"/>
      <c r="M91" s="656"/>
      <c r="N91" s="656"/>
      <c r="O91" s="657"/>
    </row>
    <row r="92" spans="1:15" s="11" customFormat="1">
      <c r="A92" s="658" t="s">
        <v>396</v>
      </c>
      <c r="B92" s="659"/>
      <c r="C92" s="659"/>
      <c r="D92" s="659"/>
      <c r="E92" s="659"/>
      <c r="F92" s="659"/>
      <c r="G92" s="659"/>
      <c r="H92" s="659"/>
      <c r="I92" s="659"/>
      <c r="J92" s="659"/>
      <c r="K92" s="659"/>
      <c r="L92" s="659"/>
      <c r="M92" s="659"/>
      <c r="N92" s="659"/>
      <c r="O92" s="660"/>
    </row>
    <row r="93" spans="1:15" s="11" customFormat="1">
      <c r="A93" s="655" t="s">
        <v>355</v>
      </c>
      <c r="B93" s="656"/>
      <c r="C93" s="656"/>
      <c r="D93" s="656"/>
      <c r="E93" s="656"/>
      <c r="F93" s="656"/>
      <c r="G93" s="656"/>
      <c r="H93" s="656"/>
      <c r="I93" s="656"/>
      <c r="J93" s="656"/>
      <c r="K93" s="656"/>
      <c r="L93" s="656"/>
      <c r="M93" s="656"/>
      <c r="N93" s="656"/>
      <c r="O93" s="657"/>
    </row>
    <row r="94" spans="1:15" s="11" customFormat="1" ht="27.75" customHeight="1">
      <c r="A94" s="661" t="s">
        <v>627</v>
      </c>
      <c r="B94" s="662"/>
      <c r="C94" s="662"/>
      <c r="D94" s="662"/>
      <c r="E94" s="662"/>
      <c r="F94" s="662"/>
      <c r="G94" s="662"/>
      <c r="H94" s="662"/>
      <c r="I94" s="662"/>
      <c r="J94" s="662"/>
      <c r="K94" s="662"/>
      <c r="L94" s="662"/>
      <c r="M94" s="662"/>
      <c r="N94" s="662"/>
      <c r="O94" s="663"/>
    </row>
    <row r="95" spans="1:15" s="11" customFormat="1">
      <c r="A95" s="661" t="s">
        <v>397</v>
      </c>
      <c r="B95" s="662"/>
      <c r="C95" s="662"/>
      <c r="D95" s="662"/>
      <c r="E95" s="662"/>
      <c r="F95" s="662"/>
      <c r="G95" s="662"/>
      <c r="H95" s="662"/>
      <c r="I95" s="662"/>
      <c r="J95" s="662"/>
      <c r="K95" s="662"/>
      <c r="L95" s="662"/>
      <c r="M95" s="662"/>
      <c r="N95" s="662"/>
      <c r="O95" s="663"/>
    </row>
    <row r="96" spans="1:15" s="11" customFormat="1" ht="32.25" customHeight="1">
      <c r="A96" s="661" t="s">
        <v>626</v>
      </c>
      <c r="B96" s="662"/>
      <c r="C96" s="662"/>
      <c r="D96" s="662"/>
      <c r="E96" s="662"/>
      <c r="F96" s="662"/>
      <c r="G96" s="662"/>
      <c r="H96" s="662"/>
      <c r="I96" s="662"/>
      <c r="J96" s="662"/>
      <c r="K96" s="662"/>
      <c r="L96" s="662"/>
      <c r="M96" s="662"/>
      <c r="N96" s="662"/>
      <c r="O96" s="663"/>
    </row>
    <row r="97" spans="1:15">
      <c r="A97" s="565" t="s">
        <v>85</v>
      </c>
      <c r="B97" s="565" t="s">
        <v>133</v>
      </c>
      <c r="C97" s="565" t="s">
        <v>44</v>
      </c>
      <c r="D97" s="565" t="s">
        <v>42</v>
      </c>
      <c r="E97" s="565" t="s">
        <v>43</v>
      </c>
      <c r="F97" s="565" t="s">
        <v>12</v>
      </c>
      <c r="G97" s="565" t="s">
        <v>75</v>
      </c>
      <c r="H97" s="664" t="s">
        <v>13</v>
      </c>
      <c r="I97" s="565" t="s">
        <v>134</v>
      </c>
      <c r="J97" s="601" t="s">
        <v>135</v>
      </c>
      <c r="K97" s="602"/>
      <c r="L97" s="666"/>
      <c r="M97" s="601" t="s">
        <v>136</v>
      </c>
      <c r="N97" s="602"/>
      <c r="O97" s="666"/>
    </row>
    <row r="98" spans="1:15">
      <c r="A98" s="566"/>
      <c r="B98" s="566"/>
      <c r="C98" s="566"/>
      <c r="D98" s="566"/>
      <c r="E98" s="566"/>
      <c r="F98" s="566"/>
      <c r="G98" s="566"/>
      <c r="H98" s="665"/>
      <c r="I98" s="566"/>
      <c r="J98" s="276" t="s">
        <v>137</v>
      </c>
      <c r="K98" s="276" t="s">
        <v>27</v>
      </c>
      <c r="L98" s="276" t="s">
        <v>138</v>
      </c>
      <c r="M98" s="276" t="s">
        <v>94</v>
      </c>
      <c r="N98" s="536" t="s">
        <v>27</v>
      </c>
      <c r="O98" s="536" t="s">
        <v>21</v>
      </c>
    </row>
    <row r="99" spans="1:15" ht="25.5">
      <c r="A99" s="287">
        <v>1</v>
      </c>
      <c r="B99" s="287">
        <v>1</v>
      </c>
      <c r="C99" s="287">
        <v>2</v>
      </c>
      <c r="D99" s="287">
        <v>6</v>
      </c>
      <c r="E99" s="287">
        <v>9</v>
      </c>
      <c r="F99" s="277" t="s">
        <v>398</v>
      </c>
      <c r="G99" s="277"/>
      <c r="H99" s="278" t="s">
        <v>240</v>
      </c>
      <c r="I99" s="277" t="s">
        <v>234</v>
      </c>
      <c r="J99" s="277" t="s">
        <v>399</v>
      </c>
      <c r="K99" s="277" t="s">
        <v>399</v>
      </c>
      <c r="L99" s="277" t="s">
        <v>1084</v>
      </c>
      <c r="M99" s="279">
        <v>4925135</v>
      </c>
      <c r="N99" s="279">
        <v>5587135</v>
      </c>
      <c r="O99" s="279">
        <v>5579716.2000000002</v>
      </c>
    </row>
    <row r="100" spans="1:15">
      <c r="A100" s="676" t="s">
        <v>353</v>
      </c>
      <c r="B100" s="677"/>
      <c r="C100" s="677"/>
      <c r="D100" s="677"/>
      <c r="E100" s="677"/>
      <c r="F100" s="677"/>
      <c r="G100" s="677"/>
      <c r="H100" s="677"/>
      <c r="I100" s="677"/>
      <c r="J100" s="677"/>
      <c r="K100" s="677"/>
      <c r="L100" s="677"/>
      <c r="M100" s="677"/>
      <c r="N100" s="677"/>
      <c r="O100" s="678"/>
    </row>
    <row r="101" spans="1:15">
      <c r="A101" s="679" t="s">
        <v>400</v>
      </c>
      <c r="B101" s="680"/>
      <c r="C101" s="680"/>
      <c r="D101" s="680"/>
      <c r="E101" s="680"/>
      <c r="F101" s="680"/>
      <c r="G101" s="680"/>
      <c r="H101" s="680"/>
      <c r="I101" s="680"/>
      <c r="J101" s="680"/>
      <c r="K101" s="680"/>
      <c r="L101" s="680"/>
      <c r="M101" s="680"/>
      <c r="N101" s="680"/>
      <c r="O101" s="681"/>
    </row>
    <row r="102" spans="1:15">
      <c r="A102" s="676" t="s">
        <v>355</v>
      </c>
      <c r="B102" s="677"/>
      <c r="C102" s="677"/>
      <c r="D102" s="677"/>
      <c r="E102" s="677"/>
      <c r="F102" s="677"/>
      <c r="G102" s="677"/>
      <c r="H102" s="677"/>
      <c r="I102" s="677"/>
      <c r="J102" s="677"/>
      <c r="K102" s="677"/>
      <c r="L102" s="677"/>
      <c r="M102" s="677"/>
      <c r="N102" s="677"/>
      <c r="O102" s="678"/>
    </row>
    <row r="103" spans="1:15" ht="26.25" customHeight="1">
      <c r="A103" s="682" t="s">
        <v>628</v>
      </c>
      <c r="B103" s="683"/>
      <c r="C103" s="683"/>
      <c r="D103" s="683"/>
      <c r="E103" s="683"/>
      <c r="F103" s="683"/>
      <c r="G103" s="683"/>
      <c r="H103" s="683"/>
      <c r="I103" s="683"/>
      <c r="J103" s="683"/>
      <c r="K103" s="683"/>
      <c r="L103" s="683"/>
      <c r="M103" s="683"/>
      <c r="N103" s="683"/>
      <c r="O103" s="684"/>
    </row>
    <row r="104" spans="1:15">
      <c r="A104" s="565" t="s">
        <v>85</v>
      </c>
      <c r="B104" s="565" t="s">
        <v>133</v>
      </c>
      <c r="C104" s="565" t="s">
        <v>44</v>
      </c>
      <c r="D104" s="565" t="s">
        <v>42</v>
      </c>
      <c r="E104" s="565" t="s">
        <v>43</v>
      </c>
      <c r="F104" s="565" t="s">
        <v>12</v>
      </c>
      <c r="G104" s="565" t="s">
        <v>75</v>
      </c>
      <c r="H104" s="664" t="s">
        <v>13</v>
      </c>
      <c r="I104" s="565" t="s">
        <v>134</v>
      </c>
      <c r="J104" s="601" t="s">
        <v>135</v>
      </c>
      <c r="K104" s="602"/>
      <c r="L104" s="666"/>
      <c r="M104" s="601" t="s">
        <v>136</v>
      </c>
      <c r="N104" s="602"/>
      <c r="O104" s="666"/>
    </row>
    <row r="105" spans="1:15">
      <c r="A105" s="566"/>
      <c r="B105" s="566"/>
      <c r="C105" s="566"/>
      <c r="D105" s="566"/>
      <c r="E105" s="566"/>
      <c r="F105" s="566"/>
      <c r="G105" s="566"/>
      <c r="H105" s="665"/>
      <c r="I105" s="566"/>
      <c r="J105" s="276" t="s">
        <v>137</v>
      </c>
      <c r="K105" s="276" t="s">
        <v>27</v>
      </c>
      <c r="L105" s="276" t="s">
        <v>138</v>
      </c>
      <c r="M105" s="276" t="s">
        <v>94</v>
      </c>
      <c r="N105" s="536" t="s">
        <v>27</v>
      </c>
      <c r="O105" s="536" t="s">
        <v>21</v>
      </c>
    </row>
    <row r="106" spans="1:15">
      <c r="A106" s="287" t="s">
        <v>346</v>
      </c>
      <c r="B106" s="287" t="s">
        <v>346</v>
      </c>
      <c r="C106" s="287" t="s">
        <v>347</v>
      </c>
      <c r="D106" s="287" t="s">
        <v>352</v>
      </c>
      <c r="E106" s="287" t="s">
        <v>390</v>
      </c>
      <c r="F106" s="287" t="s">
        <v>401</v>
      </c>
      <c r="G106" s="287"/>
      <c r="H106" s="288" t="s">
        <v>241</v>
      </c>
      <c r="I106" s="277" t="s">
        <v>402</v>
      </c>
      <c r="J106" s="284">
        <v>17230</v>
      </c>
      <c r="K106" s="284">
        <v>17230</v>
      </c>
      <c r="L106" s="284">
        <v>36515</v>
      </c>
      <c r="M106" s="284">
        <v>79252188</v>
      </c>
      <c r="N106" s="292">
        <v>79583952.960000008</v>
      </c>
      <c r="O106" s="292">
        <v>76709149.650000006</v>
      </c>
    </row>
    <row r="107" spans="1:15" s="11" customFormat="1">
      <c r="A107" s="670" t="s">
        <v>358</v>
      </c>
      <c r="B107" s="671"/>
      <c r="C107" s="671"/>
      <c r="D107" s="671"/>
      <c r="E107" s="671"/>
      <c r="F107" s="671"/>
      <c r="G107" s="671"/>
      <c r="H107" s="671"/>
      <c r="I107" s="671"/>
      <c r="J107" s="671"/>
      <c r="K107" s="671"/>
      <c r="L107" s="671"/>
      <c r="M107" s="671"/>
      <c r="N107" s="671"/>
      <c r="O107" s="672"/>
    </row>
    <row r="108" spans="1:15" s="11" customFormat="1">
      <c r="A108" s="673" t="s">
        <v>403</v>
      </c>
      <c r="B108" s="674"/>
      <c r="C108" s="674"/>
      <c r="D108" s="674"/>
      <c r="E108" s="674"/>
      <c r="F108" s="674"/>
      <c r="G108" s="674"/>
      <c r="H108" s="674"/>
      <c r="I108" s="674"/>
      <c r="J108" s="674"/>
      <c r="K108" s="674"/>
      <c r="L108" s="674"/>
      <c r="M108" s="674"/>
      <c r="N108" s="674"/>
      <c r="O108" s="675"/>
    </row>
    <row r="109" spans="1:15" s="11" customFormat="1">
      <c r="A109" s="655" t="s">
        <v>355</v>
      </c>
      <c r="B109" s="656"/>
      <c r="C109" s="656"/>
      <c r="D109" s="656"/>
      <c r="E109" s="656"/>
      <c r="F109" s="656"/>
      <c r="G109" s="656"/>
      <c r="H109" s="656"/>
      <c r="I109" s="656"/>
      <c r="J109" s="656"/>
      <c r="K109" s="656"/>
      <c r="L109" s="656"/>
      <c r="M109" s="656"/>
      <c r="N109" s="656"/>
      <c r="O109" s="657"/>
    </row>
    <row r="110" spans="1:15" s="11" customFormat="1" ht="59.25" customHeight="1">
      <c r="A110" s="661" t="s">
        <v>404</v>
      </c>
      <c r="B110" s="662"/>
      <c r="C110" s="662"/>
      <c r="D110" s="662"/>
      <c r="E110" s="662"/>
      <c r="F110" s="662"/>
      <c r="G110" s="662"/>
      <c r="H110" s="662"/>
      <c r="I110" s="662"/>
      <c r="J110" s="662"/>
      <c r="K110" s="662"/>
      <c r="L110" s="662"/>
      <c r="M110" s="662"/>
      <c r="N110" s="662"/>
      <c r="O110" s="663"/>
    </row>
    <row r="111" spans="1:15">
      <c r="A111" s="565" t="s">
        <v>85</v>
      </c>
      <c r="B111" s="565" t="s">
        <v>133</v>
      </c>
      <c r="C111" s="565" t="s">
        <v>44</v>
      </c>
      <c r="D111" s="565" t="s">
        <v>42</v>
      </c>
      <c r="E111" s="565" t="s">
        <v>43</v>
      </c>
      <c r="F111" s="565" t="s">
        <v>12</v>
      </c>
      <c r="G111" s="565" t="s">
        <v>75</v>
      </c>
      <c r="H111" s="664" t="s">
        <v>13</v>
      </c>
      <c r="I111" s="565" t="s">
        <v>134</v>
      </c>
      <c r="J111" s="601" t="s">
        <v>135</v>
      </c>
      <c r="K111" s="602"/>
      <c r="L111" s="666"/>
      <c r="M111" s="601" t="s">
        <v>136</v>
      </c>
      <c r="N111" s="602"/>
      <c r="O111" s="666"/>
    </row>
    <row r="112" spans="1:15">
      <c r="A112" s="566"/>
      <c r="B112" s="566"/>
      <c r="C112" s="566"/>
      <c r="D112" s="566"/>
      <c r="E112" s="566"/>
      <c r="F112" s="566"/>
      <c r="G112" s="566"/>
      <c r="H112" s="665"/>
      <c r="I112" s="566"/>
      <c r="J112" s="276" t="s">
        <v>137</v>
      </c>
      <c r="K112" s="276" t="s">
        <v>27</v>
      </c>
      <c r="L112" s="276" t="s">
        <v>138</v>
      </c>
      <c r="M112" s="276" t="s">
        <v>94</v>
      </c>
      <c r="N112" s="536" t="s">
        <v>27</v>
      </c>
      <c r="O112" s="536" t="s">
        <v>21</v>
      </c>
    </row>
    <row r="113" spans="1:15">
      <c r="A113" s="287" t="s">
        <v>346</v>
      </c>
      <c r="B113" s="287" t="s">
        <v>395</v>
      </c>
      <c r="C113" s="287" t="s">
        <v>361</v>
      </c>
      <c r="D113" s="287" t="s">
        <v>346</v>
      </c>
      <c r="E113" s="287" t="s">
        <v>347</v>
      </c>
      <c r="F113" s="287" t="s">
        <v>405</v>
      </c>
      <c r="G113" s="287"/>
      <c r="H113" s="288" t="s">
        <v>245</v>
      </c>
      <c r="I113" s="277" t="s">
        <v>402</v>
      </c>
      <c r="J113" s="284">
        <v>4300</v>
      </c>
      <c r="K113" s="284">
        <v>3300</v>
      </c>
      <c r="L113" s="284">
        <v>3944</v>
      </c>
      <c r="M113" s="284">
        <v>350000</v>
      </c>
      <c r="N113" s="292">
        <v>173298</v>
      </c>
      <c r="O113" s="292">
        <v>164962</v>
      </c>
    </row>
    <row r="114" spans="1:15" s="11" customFormat="1">
      <c r="A114" s="670" t="s">
        <v>358</v>
      </c>
      <c r="B114" s="671"/>
      <c r="C114" s="671"/>
      <c r="D114" s="671"/>
      <c r="E114" s="671"/>
      <c r="F114" s="671"/>
      <c r="G114" s="671"/>
      <c r="H114" s="671"/>
      <c r="I114" s="671"/>
      <c r="J114" s="671"/>
      <c r="K114" s="671"/>
      <c r="L114" s="671"/>
      <c r="M114" s="671"/>
      <c r="N114" s="671"/>
      <c r="O114" s="672"/>
    </row>
    <row r="115" spans="1:15" s="11" customFormat="1" ht="16.5" customHeight="1">
      <c r="A115" s="661" t="s">
        <v>406</v>
      </c>
      <c r="B115" s="662"/>
      <c r="C115" s="662"/>
      <c r="D115" s="662"/>
      <c r="E115" s="662"/>
      <c r="F115" s="662"/>
      <c r="G115" s="662"/>
      <c r="H115" s="662"/>
      <c r="I115" s="662"/>
      <c r="J115" s="662"/>
      <c r="K115" s="662"/>
      <c r="L115" s="662"/>
      <c r="M115" s="662"/>
      <c r="N115" s="662"/>
      <c r="O115" s="663"/>
    </row>
    <row r="116" spans="1:15" s="11" customFormat="1">
      <c r="A116" s="655" t="s">
        <v>355</v>
      </c>
      <c r="B116" s="656"/>
      <c r="C116" s="656"/>
      <c r="D116" s="656"/>
      <c r="E116" s="656"/>
      <c r="F116" s="656"/>
      <c r="G116" s="656"/>
      <c r="H116" s="656"/>
      <c r="I116" s="656"/>
      <c r="J116" s="656"/>
      <c r="K116" s="656"/>
      <c r="L116" s="656"/>
      <c r="M116" s="656"/>
      <c r="N116" s="656"/>
      <c r="O116" s="657"/>
    </row>
    <row r="117" spans="1:15" s="11" customFormat="1" ht="24" customHeight="1">
      <c r="A117" s="667" t="s">
        <v>407</v>
      </c>
      <c r="B117" s="668"/>
      <c r="C117" s="668"/>
      <c r="D117" s="668"/>
      <c r="E117" s="668"/>
      <c r="F117" s="668"/>
      <c r="G117" s="668"/>
      <c r="H117" s="668"/>
      <c r="I117" s="668"/>
      <c r="J117" s="668"/>
      <c r="K117" s="668"/>
      <c r="L117" s="668"/>
      <c r="M117" s="668"/>
      <c r="N117" s="668"/>
      <c r="O117" s="669"/>
    </row>
    <row r="120" spans="1:15">
      <c r="M120" s="349"/>
      <c r="N120" s="349"/>
      <c r="O120" s="349"/>
    </row>
    <row r="122" spans="1:15">
      <c r="M122" s="346"/>
      <c r="N122" s="346"/>
      <c r="O122" s="346"/>
    </row>
    <row r="124" spans="1:15">
      <c r="M124" s="349"/>
      <c r="N124" s="349"/>
      <c r="O124" s="349"/>
    </row>
  </sheetData>
  <mergeCells count="236">
    <mergeCell ref="A114:O114"/>
    <mergeCell ref="A115:O115"/>
    <mergeCell ref="A116:O116"/>
    <mergeCell ref="A117:O117"/>
    <mergeCell ref="A111:A112"/>
    <mergeCell ref="B111:B112"/>
    <mergeCell ref="C111:C112"/>
    <mergeCell ref="D111:D112"/>
    <mergeCell ref="E111:E112"/>
    <mergeCell ref="F111:F112"/>
    <mergeCell ref="G111:G112"/>
    <mergeCell ref="H111:H112"/>
    <mergeCell ref="I111:I112"/>
    <mergeCell ref="J111:L111"/>
    <mergeCell ref="M111:O111"/>
    <mergeCell ref="A107:O107"/>
    <mergeCell ref="A108:O108"/>
    <mergeCell ref="A109:O109"/>
    <mergeCell ref="A110:O110"/>
    <mergeCell ref="A100:O100"/>
    <mergeCell ref="A101:O101"/>
    <mergeCell ref="A102:O102"/>
    <mergeCell ref="A103:O103"/>
    <mergeCell ref="A104:A105"/>
    <mergeCell ref="B104:B105"/>
    <mergeCell ref="C104:C105"/>
    <mergeCell ref="D104:D105"/>
    <mergeCell ref="E104:E105"/>
    <mergeCell ref="F104:F105"/>
    <mergeCell ref="G104:G105"/>
    <mergeCell ref="H104:H105"/>
    <mergeCell ref="I104:I105"/>
    <mergeCell ref="J104:L104"/>
    <mergeCell ref="M104:O104"/>
    <mergeCell ref="A96:O96"/>
    <mergeCell ref="A97:A98"/>
    <mergeCell ref="B97:B98"/>
    <mergeCell ref="C97:C98"/>
    <mergeCell ref="D97:D98"/>
    <mergeCell ref="E97:E98"/>
    <mergeCell ref="F97:F98"/>
    <mergeCell ref="G97:G98"/>
    <mergeCell ref="H97:H98"/>
    <mergeCell ref="I97:I98"/>
    <mergeCell ref="J97:L97"/>
    <mergeCell ref="M97:O97"/>
    <mergeCell ref="M88:O88"/>
    <mergeCell ref="A91:O91"/>
    <mergeCell ref="A92:O92"/>
    <mergeCell ref="A93:O93"/>
    <mergeCell ref="A95:O95"/>
    <mergeCell ref="F88:F89"/>
    <mergeCell ref="G88:G89"/>
    <mergeCell ref="H88:H89"/>
    <mergeCell ref="I88:I89"/>
    <mergeCell ref="J88:L88"/>
    <mergeCell ref="A88:A89"/>
    <mergeCell ref="B88:B89"/>
    <mergeCell ref="C88:C89"/>
    <mergeCell ref="D88:D89"/>
    <mergeCell ref="E88:E89"/>
    <mergeCell ref="A94:O94"/>
    <mergeCell ref="M81:O81"/>
    <mergeCell ref="A84:O84"/>
    <mergeCell ref="A85:O85"/>
    <mergeCell ref="A86:O86"/>
    <mergeCell ref="A87:O87"/>
    <mergeCell ref="F81:F82"/>
    <mergeCell ref="G81:G82"/>
    <mergeCell ref="H81:H82"/>
    <mergeCell ref="I81:I82"/>
    <mergeCell ref="J81:L81"/>
    <mergeCell ref="A81:A82"/>
    <mergeCell ref="B81:B82"/>
    <mergeCell ref="C81:C82"/>
    <mergeCell ref="D81:D82"/>
    <mergeCell ref="E81:E82"/>
    <mergeCell ref="A76:O76"/>
    <mergeCell ref="A77:O77"/>
    <mergeCell ref="A78:O78"/>
    <mergeCell ref="A79:O79"/>
    <mergeCell ref="A80:O80"/>
    <mergeCell ref="A68:O68"/>
    <mergeCell ref="A69:O69"/>
    <mergeCell ref="A70:O70"/>
    <mergeCell ref="A72:O72"/>
    <mergeCell ref="A73:A74"/>
    <mergeCell ref="B73:B74"/>
    <mergeCell ref="C73:C74"/>
    <mergeCell ref="D73:D74"/>
    <mergeCell ref="E73:E74"/>
    <mergeCell ref="F73:F74"/>
    <mergeCell ref="G73:G74"/>
    <mergeCell ref="H73:H74"/>
    <mergeCell ref="I73:I74"/>
    <mergeCell ref="J73:L73"/>
    <mergeCell ref="M73:O73"/>
    <mergeCell ref="A71:O71"/>
    <mergeCell ref="A64:O64"/>
    <mergeCell ref="A65:A66"/>
    <mergeCell ref="B65:B66"/>
    <mergeCell ref="C65:C66"/>
    <mergeCell ref="D65:D66"/>
    <mergeCell ref="E65:E66"/>
    <mergeCell ref="F65:F66"/>
    <mergeCell ref="G65:G66"/>
    <mergeCell ref="H65:H66"/>
    <mergeCell ref="I65:I66"/>
    <mergeCell ref="J65:L65"/>
    <mergeCell ref="M65:O65"/>
    <mergeCell ref="A59:O59"/>
    <mergeCell ref="A60:O60"/>
    <mergeCell ref="A61:O61"/>
    <mergeCell ref="A62:O62"/>
    <mergeCell ref="A63:O63"/>
    <mergeCell ref="A52:O52"/>
    <mergeCell ref="A53:O53"/>
    <mergeCell ref="A54:O54"/>
    <mergeCell ref="A55:O55"/>
    <mergeCell ref="A56:A57"/>
    <mergeCell ref="B56:B57"/>
    <mergeCell ref="C56:C57"/>
    <mergeCell ref="D56:D57"/>
    <mergeCell ref="E56:E57"/>
    <mergeCell ref="F56:F57"/>
    <mergeCell ref="G56:G57"/>
    <mergeCell ref="H56:H57"/>
    <mergeCell ref="I56:I57"/>
    <mergeCell ref="J56:L56"/>
    <mergeCell ref="M56:O56"/>
    <mergeCell ref="A45:O45"/>
    <mergeCell ref="A46:O46"/>
    <mergeCell ref="A47:O47"/>
    <mergeCell ref="A48:O48"/>
    <mergeCell ref="A49:A50"/>
    <mergeCell ref="B49:B50"/>
    <mergeCell ref="C49:C50"/>
    <mergeCell ref="D49:D50"/>
    <mergeCell ref="E49:E50"/>
    <mergeCell ref="F49:F50"/>
    <mergeCell ref="G49:G50"/>
    <mergeCell ref="H49:H50"/>
    <mergeCell ref="I49:I50"/>
    <mergeCell ref="J49:L49"/>
    <mergeCell ref="M49:O49"/>
    <mergeCell ref="A37:O37"/>
    <mergeCell ref="A38:O38"/>
    <mergeCell ref="A40:O40"/>
    <mergeCell ref="A41:O41"/>
    <mergeCell ref="A42:A43"/>
    <mergeCell ref="B42:B43"/>
    <mergeCell ref="C42:C43"/>
    <mergeCell ref="D42:D43"/>
    <mergeCell ref="E42:E43"/>
    <mergeCell ref="F42:F43"/>
    <mergeCell ref="G42:G43"/>
    <mergeCell ref="H42:H43"/>
    <mergeCell ref="I42:I43"/>
    <mergeCell ref="J42:L42"/>
    <mergeCell ref="M42:O42"/>
    <mergeCell ref="A39:O39"/>
    <mergeCell ref="A31:O31"/>
    <mergeCell ref="A33:O33"/>
    <mergeCell ref="A34:A35"/>
    <mergeCell ref="B34:B35"/>
    <mergeCell ref="C34:C35"/>
    <mergeCell ref="D34:D35"/>
    <mergeCell ref="E34:E35"/>
    <mergeCell ref="F34:F35"/>
    <mergeCell ref="G34:G35"/>
    <mergeCell ref="H34:H35"/>
    <mergeCell ref="I34:I35"/>
    <mergeCell ref="J34:L34"/>
    <mergeCell ref="M34:O34"/>
    <mergeCell ref="A22:O22"/>
    <mergeCell ref="A23:O23"/>
    <mergeCell ref="A25:O25"/>
    <mergeCell ref="A26:A27"/>
    <mergeCell ref="B26:B27"/>
    <mergeCell ref="C26:C27"/>
    <mergeCell ref="D26:D27"/>
    <mergeCell ref="E26:E27"/>
    <mergeCell ref="F26:F27"/>
    <mergeCell ref="G26:G27"/>
    <mergeCell ref="H26:H27"/>
    <mergeCell ref="I26:I27"/>
    <mergeCell ref="J26:L26"/>
    <mergeCell ref="M26:O26"/>
    <mergeCell ref="J12:L12"/>
    <mergeCell ref="M12:O12"/>
    <mergeCell ref="A15:O15"/>
    <mergeCell ref="A16:O16"/>
    <mergeCell ref="A19:A20"/>
    <mergeCell ref="B19:B20"/>
    <mergeCell ref="C19:C20"/>
    <mergeCell ref="D19:D20"/>
    <mergeCell ref="E19:E20"/>
    <mergeCell ref="F19:F20"/>
    <mergeCell ref="G19:G20"/>
    <mergeCell ref="H19:H20"/>
    <mergeCell ref="I19:I20"/>
    <mergeCell ref="J19:L19"/>
    <mergeCell ref="M19:O19"/>
    <mergeCell ref="A12:A13"/>
    <mergeCell ref="B12:B13"/>
    <mergeCell ref="C12:C13"/>
    <mergeCell ref="D12:D13"/>
    <mergeCell ref="E12:E13"/>
    <mergeCell ref="F12:F13"/>
    <mergeCell ref="G12:G13"/>
    <mergeCell ref="H12:H13"/>
    <mergeCell ref="I12:I13"/>
    <mergeCell ref="A3:O3"/>
    <mergeCell ref="A24:O24"/>
    <mergeCell ref="A29:O29"/>
    <mergeCell ref="A30:O30"/>
    <mergeCell ref="A32:O32"/>
    <mergeCell ref="A8:O8"/>
    <mergeCell ref="A17:O17"/>
    <mergeCell ref="A18:O18"/>
    <mergeCell ref="A1:O1"/>
    <mergeCell ref="A4:O4"/>
    <mergeCell ref="A5:A6"/>
    <mergeCell ref="B5:B6"/>
    <mergeCell ref="H5:H6"/>
    <mergeCell ref="I5:I6"/>
    <mergeCell ref="J5:L5"/>
    <mergeCell ref="M5:O5"/>
    <mergeCell ref="A9:O9"/>
    <mergeCell ref="C5:C6"/>
    <mergeCell ref="D5:D6"/>
    <mergeCell ref="E5:E6"/>
    <mergeCell ref="F5:F6"/>
    <mergeCell ref="G5:G6"/>
    <mergeCell ref="A10:O10"/>
    <mergeCell ref="A11:O11"/>
  </mergeCells>
  <printOptions horizontalCentered="1"/>
  <pageMargins left="0.39370078740157483" right="0.39370078740157483" top="1.5748031496062993" bottom="0.39370078740157483" header="0.19685039370078741" footer="0.19685039370078741"/>
  <pageSetup scale="65" orientation="landscape" r:id="rId1"/>
  <headerFooter scaleWithDoc="0">
    <oddHeader>&amp;C&amp;G</oddHeader>
    <oddFooter>&amp;C&amp;G</oddFooter>
  </headerFooter>
  <rowBreaks count="3" manualBreakCount="3">
    <brk id="33" max="14" man="1"/>
    <brk id="72" max="14" man="1"/>
    <brk id="103" max="14" man="1"/>
  </rowBreaks>
  <colBreaks count="1" manualBreakCount="1">
    <brk id="15" max="42" man="1"/>
  </colBreaks>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38"/>
  <sheetViews>
    <sheetView showGridLines="0" view="pageLayout" zoomScale="70" zoomScaleNormal="93" zoomScalePageLayoutView="70" workbookViewId="0">
      <selection activeCell="J24" sqref="J24:O24"/>
    </sheetView>
  </sheetViews>
  <sheetFormatPr baseColWidth="10" defaultColWidth="11.42578125" defaultRowHeight="13.5"/>
  <cols>
    <col min="1" max="7" width="5" style="1" customWidth="1"/>
    <col min="8" max="8" width="60.7109375" style="1" customWidth="1"/>
    <col min="9" max="9" width="10.7109375" style="1" customWidth="1"/>
    <col min="10" max="10" width="13.7109375" style="1" customWidth="1"/>
    <col min="11" max="11" width="16.28515625" style="1" bestFit="1" customWidth="1"/>
    <col min="12" max="12" width="13.7109375" style="1" customWidth="1"/>
    <col min="13" max="15" width="21.42578125" style="1" bestFit="1" customWidth="1"/>
    <col min="16" max="16" width="2.7109375" style="1" customWidth="1"/>
    <col min="17" max="16384" width="11.42578125" style="1"/>
  </cols>
  <sheetData>
    <row r="1" spans="1:15" ht="34.9" customHeight="1">
      <c r="A1" s="567" t="s">
        <v>132</v>
      </c>
      <c r="B1" s="568"/>
      <c r="C1" s="568"/>
      <c r="D1" s="568"/>
      <c r="E1" s="568"/>
      <c r="F1" s="568"/>
      <c r="G1" s="568"/>
      <c r="H1" s="568"/>
      <c r="I1" s="568"/>
      <c r="J1" s="568"/>
      <c r="K1" s="568"/>
      <c r="L1" s="568"/>
      <c r="M1" s="568"/>
      <c r="N1" s="568"/>
      <c r="O1" s="569"/>
    </row>
    <row r="2" spans="1:15" ht="7.9" customHeight="1">
      <c r="A2" s="93"/>
      <c r="B2" s="93"/>
      <c r="C2" s="93"/>
      <c r="D2" s="93"/>
      <c r="E2" s="93"/>
      <c r="F2" s="93"/>
      <c r="G2" s="93"/>
      <c r="H2" s="93"/>
      <c r="I2" s="93"/>
      <c r="J2" s="93"/>
      <c r="K2" s="93"/>
      <c r="L2" s="93"/>
      <c r="M2" s="93"/>
      <c r="N2" s="93"/>
      <c r="O2" s="93"/>
    </row>
    <row r="3" spans="1:15" ht="19.149999999999999" customHeight="1">
      <c r="A3" s="652" t="s">
        <v>408</v>
      </c>
      <c r="B3" s="653"/>
      <c r="C3" s="653"/>
      <c r="D3" s="653"/>
      <c r="E3" s="653"/>
      <c r="F3" s="653"/>
      <c r="G3" s="653"/>
      <c r="H3" s="653"/>
      <c r="I3" s="653"/>
      <c r="J3" s="653"/>
      <c r="K3" s="653"/>
      <c r="L3" s="653"/>
      <c r="M3" s="653"/>
      <c r="N3" s="653"/>
      <c r="O3" s="654"/>
    </row>
    <row r="4" spans="1:15" ht="19.149999999999999" customHeight="1">
      <c r="A4" s="652" t="s">
        <v>205</v>
      </c>
      <c r="B4" s="653"/>
      <c r="C4" s="653"/>
      <c r="D4" s="653"/>
      <c r="E4" s="653"/>
      <c r="F4" s="653"/>
      <c r="G4" s="653"/>
      <c r="H4" s="653"/>
      <c r="I4" s="653"/>
      <c r="J4" s="653"/>
      <c r="K4" s="653"/>
      <c r="L4" s="653"/>
      <c r="M4" s="653"/>
      <c r="N4" s="653"/>
      <c r="O4" s="654"/>
    </row>
    <row r="5" spans="1:15" ht="19.899999999999999" customHeight="1">
      <c r="A5" s="565" t="s">
        <v>85</v>
      </c>
      <c r="B5" s="565" t="s">
        <v>133</v>
      </c>
      <c r="C5" s="565" t="s">
        <v>44</v>
      </c>
      <c r="D5" s="565" t="s">
        <v>42</v>
      </c>
      <c r="E5" s="565" t="s">
        <v>43</v>
      </c>
      <c r="F5" s="565" t="s">
        <v>12</v>
      </c>
      <c r="G5" s="565" t="s">
        <v>75</v>
      </c>
      <c r="H5" s="664" t="s">
        <v>13</v>
      </c>
      <c r="I5" s="565" t="s">
        <v>134</v>
      </c>
      <c r="J5" s="601" t="s">
        <v>135</v>
      </c>
      <c r="K5" s="602"/>
      <c r="L5" s="666"/>
      <c r="M5" s="601" t="s">
        <v>136</v>
      </c>
      <c r="N5" s="602"/>
      <c r="O5" s="666"/>
    </row>
    <row r="6" spans="1:15" ht="19.899999999999999" customHeight="1">
      <c r="A6" s="566"/>
      <c r="B6" s="566"/>
      <c r="C6" s="566"/>
      <c r="D6" s="566"/>
      <c r="E6" s="566"/>
      <c r="F6" s="566"/>
      <c r="G6" s="566"/>
      <c r="H6" s="665"/>
      <c r="I6" s="566"/>
      <c r="J6" s="276" t="s">
        <v>137</v>
      </c>
      <c r="K6" s="276" t="s">
        <v>27</v>
      </c>
      <c r="L6" s="276" t="s">
        <v>138</v>
      </c>
      <c r="M6" s="276" t="s">
        <v>94</v>
      </c>
      <c r="N6" s="536" t="s">
        <v>27</v>
      </c>
      <c r="O6" s="536" t="s">
        <v>21</v>
      </c>
    </row>
    <row r="7" spans="1:15" s="79" customFormat="1" ht="15" customHeight="1">
      <c r="A7" s="287" t="s">
        <v>347</v>
      </c>
      <c r="B7" s="287" t="s">
        <v>361</v>
      </c>
      <c r="C7" s="287" t="s">
        <v>346</v>
      </c>
      <c r="D7" s="287" t="s">
        <v>395</v>
      </c>
      <c r="E7" s="287" t="s">
        <v>346</v>
      </c>
      <c r="F7" s="287" t="s">
        <v>349</v>
      </c>
      <c r="G7" s="287"/>
      <c r="H7" s="288" t="s">
        <v>409</v>
      </c>
      <c r="I7" s="287" t="s">
        <v>225</v>
      </c>
      <c r="J7" s="293" t="s">
        <v>346</v>
      </c>
      <c r="K7" s="293" t="s">
        <v>352</v>
      </c>
      <c r="L7" s="293" t="s">
        <v>352</v>
      </c>
      <c r="M7" s="294">
        <v>1500000</v>
      </c>
      <c r="N7" s="295">
        <v>4600407.5</v>
      </c>
      <c r="O7" s="295">
        <v>2938423.5500000003</v>
      </c>
    </row>
    <row r="8" spans="1:15">
      <c r="A8" s="688" t="s">
        <v>353</v>
      </c>
      <c r="B8" s="689"/>
      <c r="C8" s="689"/>
      <c r="D8" s="689"/>
      <c r="E8" s="689"/>
      <c r="F8" s="689"/>
      <c r="G8" s="689"/>
      <c r="H8" s="689"/>
      <c r="I8" s="689"/>
      <c r="J8" s="689"/>
      <c r="K8" s="689"/>
      <c r="L8" s="689"/>
      <c r="M8" s="689"/>
      <c r="N8" s="689"/>
      <c r="O8" s="690"/>
    </row>
    <row r="9" spans="1:15">
      <c r="A9" s="685" t="s">
        <v>410</v>
      </c>
      <c r="B9" s="686"/>
      <c r="C9" s="686"/>
      <c r="D9" s="686"/>
      <c r="E9" s="686"/>
      <c r="F9" s="686"/>
      <c r="G9" s="686"/>
      <c r="H9" s="686"/>
      <c r="I9" s="686"/>
      <c r="J9" s="686"/>
      <c r="K9" s="686"/>
      <c r="L9" s="686"/>
      <c r="M9" s="686"/>
      <c r="N9" s="686"/>
      <c r="O9" s="687"/>
    </row>
    <row r="10" spans="1:15">
      <c r="A10" s="697" t="s">
        <v>634</v>
      </c>
      <c r="B10" s="698"/>
      <c r="C10" s="698"/>
      <c r="D10" s="698"/>
      <c r="E10" s="698"/>
      <c r="F10" s="698"/>
      <c r="G10" s="698"/>
      <c r="H10" s="698"/>
      <c r="I10" s="698"/>
      <c r="J10" s="698"/>
      <c r="K10" s="698"/>
      <c r="L10" s="698"/>
      <c r="M10" s="698"/>
      <c r="N10" s="698"/>
      <c r="O10" s="699"/>
    </row>
    <row r="11" spans="1:15" ht="33" customHeight="1">
      <c r="A11" s="691" t="s">
        <v>629</v>
      </c>
      <c r="B11" s="692"/>
      <c r="C11" s="692"/>
      <c r="D11" s="692"/>
      <c r="E11" s="692"/>
      <c r="F11" s="692"/>
      <c r="G11" s="692"/>
      <c r="H11" s="692"/>
      <c r="I11" s="692"/>
      <c r="J11" s="692"/>
      <c r="K11" s="692"/>
      <c r="L11" s="692"/>
      <c r="M11" s="692"/>
      <c r="N11" s="692"/>
      <c r="O11" s="693"/>
    </row>
    <row r="12" spans="1:15" ht="31.5" customHeight="1">
      <c r="A12" s="691" t="s">
        <v>411</v>
      </c>
      <c r="B12" s="692"/>
      <c r="C12" s="692"/>
      <c r="D12" s="692"/>
      <c r="E12" s="692"/>
      <c r="F12" s="692"/>
      <c r="G12" s="692"/>
      <c r="H12" s="692"/>
      <c r="I12" s="692"/>
      <c r="J12" s="692"/>
      <c r="K12" s="692"/>
      <c r="L12" s="692"/>
      <c r="M12" s="692"/>
      <c r="N12" s="692"/>
      <c r="O12" s="693"/>
    </row>
    <row r="13" spans="1:15" ht="19.5" customHeight="1">
      <c r="A13" s="565" t="s">
        <v>85</v>
      </c>
      <c r="B13" s="565" t="s">
        <v>133</v>
      </c>
      <c r="C13" s="565" t="s">
        <v>44</v>
      </c>
      <c r="D13" s="565" t="s">
        <v>42</v>
      </c>
      <c r="E13" s="565" t="s">
        <v>43</v>
      </c>
      <c r="F13" s="565" t="s">
        <v>12</v>
      </c>
      <c r="G13" s="565" t="s">
        <v>75</v>
      </c>
      <c r="H13" s="664" t="s">
        <v>13</v>
      </c>
      <c r="I13" s="565" t="s">
        <v>134</v>
      </c>
      <c r="J13" s="601" t="s">
        <v>135</v>
      </c>
      <c r="K13" s="602"/>
      <c r="L13" s="666"/>
      <c r="M13" s="601" t="s">
        <v>136</v>
      </c>
      <c r="N13" s="602"/>
      <c r="O13" s="666"/>
    </row>
    <row r="14" spans="1:15" ht="18" customHeight="1">
      <c r="A14" s="566"/>
      <c r="B14" s="566"/>
      <c r="C14" s="566"/>
      <c r="D14" s="566"/>
      <c r="E14" s="566"/>
      <c r="F14" s="566"/>
      <c r="G14" s="566"/>
      <c r="H14" s="665"/>
      <c r="I14" s="566"/>
      <c r="J14" s="276" t="s">
        <v>137</v>
      </c>
      <c r="K14" s="276" t="s">
        <v>27</v>
      </c>
      <c r="L14" s="276" t="s">
        <v>138</v>
      </c>
      <c r="M14" s="276" t="s">
        <v>94</v>
      </c>
      <c r="N14" s="536" t="s">
        <v>27</v>
      </c>
      <c r="O14" s="536" t="s">
        <v>21</v>
      </c>
    </row>
    <row r="15" spans="1:15">
      <c r="A15" s="287" t="s">
        <v>347</v>
      </c>
      <c r="B15" s="287" t="s">
        <v>361</v>
      </c>
      <c r="C15" s="287" t="s">
        <v>346</v>
      </c>
      <c r="D15" s="287" t="s">
        <v>395</v>
      </c>
      <c r="E15" s="287" t="s">
        <v>346</v>
      </c>
      <c r="F15" s="287" t="s">
        <v>356</v>
      </c>
      <c r="G15" s="287"/>
      <c r="H15" s="296" t="s">
        <v>250</v>
      </c>
      <c r="I15" s="287" t="s">
        <v>248</v>
      </c>
      <c r="J15" s="280" t="s">
        <v>412</v>
      </c>
      <c r="K15" s="280" t="s">
        <v>412</v>
      </c>
      <c r="L15" s="280" t="s">
        <v>413</v>
      </c>
      <c r="M15" s="284">
        <v>84532265</v>
      </c>
      <c r="N15" s="292">
        <v>84532265</v>
      </c>
      <c r="O15" s="292">
        <v>80515466.849999994</v>
      </c>
    </row>
    <row r="16" spans="1:15">
      <c r="A16" s="694" t="s">
        <v>353</v>
      </c>
      <c r="B16" s="695"/>
      <c r="C16" s="695"/>
      <c r="D16" s="695"/>
      <c r="E16" s="695"/>
      <c r="F16" s="695"/>
      <c r="G16" s="695"/>
      <c r="H16" s="695"/>
      <c r="I16" s="695"/>
      <c r="J16" s="695"/>
      <c r="K16" s="695"/>
      <c r="L16" s="695"/>
      <c r="M16" s="695"/>
      <c r="N16" s="695"/>
      <c r="O16" s="696"/>
    </row>
    <row r="17" spans="1:15">
      <c r="A17" s="679" t="s">
        <v>414</v>
      </c>
      <c r="B17" s="680"/>
      <c r="C17" s="680"/>
      <c r="D17" s="680"/>
      <c r="E17" s="680"/>
      <c r="F17" s="680"/>
      <c r="G17" s="680"/>
      <c r="H17" s="680"/>
      <c r="I17" s="680"/>
      <c r="J17" s="680"/>
      <c r="K17" s="680"/>
      <c r="L17" s="680"/>
      <c r="M17" s="680"/>
      <c r="N17" s="680"/>
      <c r="O17" s="681"/>
    </row>
    <row r="18" spans="1:15" s="79" customFormat="1" ht="15" customHeight="1">
      <c r="A18" s="697" t="s">
        <v>634</v>
      </c>
      <c r="B18" s="698"/>
      <c r="C18" s="698"/>
      <c r="D18" s="698"/>
      <c r="E18" s="698"/>
      <c r="F18" s="698"/>
      <c r="G18" s="698"/>
      <c r="H18" s="698"/>
      <c r="I18" s="698"/>
      <c r="J18" s="698"/>
      <c r="K18" s="698"/>
      <c r="L18" s="698"/>
      <c r="M18" s="698"/>
      <c r="N18" s="698"/>
      <c r="O18" s="699"/>
    </row>
    <row r="19" spans="1:15" ht="37.5" customHeight="1">
      <c r="A19" s="691" t="s">
        <v>415</v>
      </c>
      <c r="B19" s="692"/>
      <c r="C19" s="692"/>
      <c r="D19" s="692"/>
      <c r="E19" s="692"/>
      <c r="F19" s="692"/>
      <c r="G19" s="692"/>
      <c r="H19" s="692"/>
      <c r="I19" s="692"/>
      <c r="J19" s="692"/>
      <c r="K19" s="692"/>
      <c r="L19" s="692"/>
      <c r="M19" s="692"/>
      <c r="N19" s="692"/>
      <c r="O19" s="693"/>
    </row>
    <row r="20" spans="1:15" ht="39" customHeight="1">
      <c r="A20" s="691" t="s">
        <v>630</v>
      </c>
      <c r="B20" s="692"/>
      <c r="C20" s="692"/>
      <c r="D20" s="692"/>
      <c r="E20" s="692"/>
      <c r="F20" s="692"/>
      <c r="G20" s="692"/>
      <c r="H20" s="692"/>
      <c r="I20" s="692"/>
      <c r="J20" s="692"/>
      <c r="K20" s="692"/>
      <c r="L20" s="692"/>
      <c r="M20" s="692"/>
      <c r="N20" s="692"/>
      <c r="O20" s="693"/>
    </row>
    <row r="21" spans="1:15" ht="21" customHeight="1">
      <c r="A21" s="691" t="s">
        <v>416</v>
      </c>
      <c r="B21" s="692"/>
      <c r="C21" s="692"/>
      <c r="D21" s="692"/>
      <c r="E21" s="692"/>
      <c r="F21" s="692"/>
      <c r="G21" s="692"/>
      <c r="H21" s="692"/>
      <c r="I21" s="692"/>
      <c r="J21" s="692"/>
      <c r="K21" s="692"/>
      <c r="L21" s="692"/>
      <c r="M21" s="692"/>
      <c r="N21" s="692"/>
      <c r="O21" s="693"/>
    </row>
    <row r="22" spans="1:15">
      <c r="A22" s="691" t="s">
        <v>417</v>
      </c>
      <c r="B22" s="692"/>
      <c r="C22" s="692"/>
      <c r="D22" s="692"/>
      <c r="E22" s="692"/>
      <c r="F22" s="692"/>
      <c r="G22" s="692"/>
      <c r="H22" s="692"/>
      <c r="I22" s="692"/>
      <c r="J22" s="692"/>
      <c r="K22" s="692"/>
      <c r="L22" s="692"/>
      <c r="M22" s="692"/>
      <c r="N22" s="692"/>
      <c r="O22" s="693"/>
    </row>
    <row r="23" spans="1:15" ht="17.25" customHeight="1">
      <c r="A23" s="565" t="s">
        <v>85</v>
      </c>
      <c r="B23" s="565" t="s">
        <v>133</v>
      </c>
      <c r="C23" s="565" t="s">
        <v>44</v>
      </c>
      <c r="D23" s="565" t="s">
        <v>42</v>
      </c>
      <c r="E23" s="565" t="s">
        <v>43</v>
      </c>
      <c r="F23" s="565" t="s">
        <v>12</v>
      </c>
      <c r="G23" s="565" t="s">
        <v>75</v>
      </c>
      <c r="H23" s="664" t="s">
        <v>13</v>
      </c>
      <c r="I23" s="565" t="s">
        <v>134</v>
      </c>
      <c r="J23" s="601" t="s">
        <v>135</v>
      </c>
      <c r="K23" s="602"/>
      <c r="L23" s="666"/>
      <c r="M23" s="601" t="s">
        <v>136</v>
      </c>
      <c r="N23" s="602"/>
      <c r="O23" s="666"/>
    </row>
    <row r="24" spans="1:15" ht="19.5" customHeight="1">
      <c r="A24" s="566"/>
      <c r="B24" s="566"/>
      <c r="C24" s="566"/>
      <c r="D24" s="566"/>
      <c r="E24" s="566"/>
      <c r="F24" s="566"/>
      <c r="G24" s="566"/>
      <c r="H24" s="665"/>
      <c r="I24" s="566"/>
      <c r="J24" s="276" t="s">
        <v>137</v>
      </c>
      <c r="K24" s="276" t="s">
        <v>27</v>
      </c>
      <c r="L24" s="276" t="s">
        <v>138</v>
      </c>
      <c r="M24" s="276" t="s">
        <v>94</v>
      </c>
      <c r="N24" s="536" t="s">
        <v>27</v>
      </c>
      <c r="O24" s="536" t="s">
        <v>21</v>
      </c>
    </row>
    <row r="25" spans="1:15" ht="22.5" customHeight="1">
      <c r="A25" s="287" t="s">
        <v>347</v>
      </c>
      <c r="B25" s="287" t="s">
        <v>352</v>
      </c>
      <c r="C25" s="287" t="s">
        <v>346</v>
      </c>
      <c r="D25" s="287" t="s">
        <v>395</v>
      </c>
      <c r="E25" s="287" t="s">
        <v>347</v>
      </c>
      <c r="F25" s="287" t="s">
        <v>418</v>
      </c>
      <c r="G25" s="287"/>
      <c r="H25" s="288" t="s">
        <v>252</v>
      </c>
      <c r="I25" s="287" t="s">
        <v>253</v>
      </c>
      <c r="J25" s="277" t="s">
        <v>346</v>
      </c>
      <c r="K25" s="277" t="s">
        <v>347</v>
      </c>
      <c r="L25" s="277" t="s">
        <v>347</v>
      </c>
      <c r="M25" s="279">
        <v>92024798</v>
      </c>
      <c r="N25" s="289">
        <v>93811690.850000009</v>
      </c>
      <c r="O25" s="289">
        <v>86034708.74000001</v>
      </c>
    </row>
    <row r="26" spans="1:15">
      <c r="A26" s="655" t="s">
        <v>353</v>
      </c>
      <c r="B26" s="656"/>
      <c r="C26" s="656"/>
      <c r="D26" s="656"/>
      <c r="E26" s="656"/>
      <c r="F26" s="656"/>
      <c r="G26" s="656"/>
      <c r="H26" s="656"/>
      <c r="I26" s="656"/>
      <c r="J26" s="656"/>
      <c r="K26" s="656"/>
      <c r="L26" s="656"/>
      <c r="M26" s="656"/>
      <c r="N26" s="656"/>
      <c r="O26" s="657"/>
    </row>
    <row r="27" spans="1:15">
      <c r="A27" s="658" t="s">
        <v>419</v>
      </c>
      <c r="B27" s="659"/>
      <c r="C27" s="659"/>
      <c r="D27" s="659"/>
      <c r="E27" s="659"/>
      <c r="F27" s="659"/>
      <c r="G27" s="659"/>
      <c r="H27" s="659"/>
      <c r="I27" s="659"/>
      <c r="J27" s="659"/>
      <c r="K27" s="659"/>
      <c r="L27" s="659"/>
      <c r="M27" s="659"/>
      <c r="N27" s="659"/>
      <c r="O27" s="659"/>
    </row>
    <row r="28" spans="1:15" s="79" customFormat="1" ht="15" customHeight="1">
      <c r="A28" s="697" t="s">
        <v>634</v>
      </c>
      <c r="B28" s="698"/>
      <c r="C28" s="698"/>
      <c r="D28" s="698"/>
      <c r="E28" s="698"/>
      <c r="F28" s="698"/>
      <c r="G28" s="698"/>
      <c r="H28" s="698"/>
      <c r="I28" s="698"/>
      <c r="J28" s="698"/>
      <c r="K28" s="698"/>
      <c r="L28" s="698"/>
      <c r="M28" s="698"/>
      <c r="N28" s="698"/>
      <c r="O28" s="699"/>
    </row>
    <row r="29" spans="1:15" ht="50.25" customHeight="1">
      <c r="A29" s="661" t="s">
        <v>420</v>
      </c>
      <c r="B29" s="662"/>
      <c r="C29" s="662"/>
      <c r="D29" s="662"/>
      <c r="E29" s="662"/>
      <c r="F29" s="662"/>
      <c r="G29" s="662"/>
      <c r="H29" s="662"/>
      <c r="I29" s="662"/>
      <c r="J29" s="662"/>
      <c r="K29" s="662"/>
      <c r="L29" s="662"/>
      <c r="M29" s="662"/>
      <c r="N29" s="662"/>
      <c r="O29" s="663"/>
    </row>
    <row r="30" spans="1:15" ht="27" customHeight="1">
      <c r="A30" s="661" t="s">
        <v>421</v>
      </c>
      <c r="B30" s="662"/>
      <c r="C30" s="662"/>
      <c r="D30" s="662"/>
      <c r="E30" s="662"/>
      <c r="F30" s="662"/>
      <c r="G30" s="662"/>
      <c r="H30" s="662"/>
      <c r="I30" s="662"/>
      <c r="J30" s="662"/>
      <c r="K30" s="662"/>
      <c r="L30" s="662"/>
      <c r="M30" s="662"/>
      <c r="N30" s="662"/>
      <c r="O30" s="663"/>
    </row>
    <row r="31" spans="1:15" ht="22.5" customHeight="1">
      <c r="A31" s="667" t="s">
        <v>631</v>
      </c>
      <c r="B31" s="668"/>
      <c r="C31" s="668"/>
      <c r="D31" s="668"/>
      <c r="E31" s="668"/>
      <c r="F31" s="668"/>
      <c r="G31" s="668"/>
      <c r="H31" s="668"/>
      <c r="I31" s="668"/>
      <c r="J31" s="668"/>
      <c r="K31" s="668"/>
      <c r="L31" s="668"/>
      <c r="M31" s="668"/>
      <c r="N31" s="668"/>
      <c r="O31" s="669"/>
    </row>
    <row r="32" spans="1:15" ht="12.75" customHeight="1">
      <c r="A32" s="82"/>
      <c r="B32" s="82"/>
      <c r="C32" s="82"/>
      <c r="D32" s="82"/>
      <c r="E32" s="80"/>
      <c r="F32" s="80"/>
      <c r="G32" s="80"/>
      <c r="H32" s="80"/>
      <c r="I32" s="80"/>
      <c r="J32" s="80"/>
      <c r="K32" s="80"/>
      <c r="L32" s="80"/>
      <c r="M32" s="80"/>
      <c r="N32" s="80"/>
      <c r="O32" s="80"/>
    </row>
    <row r="33" spans="1:16" ht="13.5" customHeight="1">
      <c r="A33" s="83"/>
      <c r="B33" s="83"/>
      <c r="C33" s="83"/>
      <c r="D33" s="84"/>
      <c r="E33" s="85"/>
      <c r="F33" s="56"/>
      <c r="G33" s="56"/>
      <c r="H33" s="56"/>
      <c r="I33" s="86"/>
      <c r="J33" s="86"/>
      <c r="K33" s="86"/>
      <c r="L33" s="86"/>
      <c r="M33" s="86"/>
      <c r="N33" s="86"/>
      <c r="O33" s="86"/>
      <c r="P33" s="87"/>
    </row>
    <row r="34" spans="1:16" s="12" customFormat="1" ht="14.25" customHeight="1">
      <c r="A34" s="88"/>
      <c r="B34" s="88"/>
      <c r="C34" s="88"/>
      <c r="D34" s="3"/>
      <c r="E34" s="89"/>
      <c r="F34" s="90"/>
      <c r="G34" s="90"/>
      <c r="H34" s="90"/>
      <c r="I34" s="701"/>
      <c r="J34" s="701"/>
      <c r="K34" s="701"/>
      <c r="L34" s="701"/>
      <c r="M34" s="121"/>
      <c r="N34" s="91"/>
      <c r="O34" s="91"/>
      <c r="P34" s="92"/>
    </row>
    <row r="35" spans="1:16" s="12" customFormat="1">
      <c r="A35" s="700"/>
      <c r="B35" s="700"/>
      <c r="C35" s="700"/>
      <c r="D35" s="700"/>
      <c r="E35" s="700"/>
      <c r="F35" s="700"/>
      <c r="G35" s="700"/>
      <c r="H35" s="700"/>
      <c r="I35" s="700"/>
      <c r="J35" s="700"/>
      <c r="K35" s="700"/>
      <c r="L35" s="700"/>
      <c r="M35" s="350"/>
      <c r="N35" s="350"/>
      <c r="O35" s="350"/>
    </row>
    <row r="36" spans="1:16">
      <c r="M36" s="350"/>
      <c r="N36" s="350"/>
      <c r="O36" s="350"/>
    </row>
    <row r="38" spans="1:16">
      <c r="M38" s="349">
        <f>M35-M36</f>
        <v>0</v>
      </c>
      <c r="N38" s="349">
        <f>N35-N36</f>
        <v>0</v>
      </c>
      <c r="O38" s="349">
        <f>O35-O36</f>
        <v>0</v>
      </c>
    </row>
  </sheetData>
  <mergeCells count="57">
    <mergeCell ref="A28:O28"/>
    <mergeCell ref="A23:A24"/>
    <mergeCell ref="B23:B24"/>
    <mergeCell ref="C23:C24"/>
    <mergeCell ref="D23:D24"/>
    <mergeCell ref="E23:E24"/>
    <mergeCell ref="F23:F24"/>
    <mergeCell ref="G23:G24"/>
    <mergeCell ref="H23:H24"/>
    <mergeCell ref="I23:I24"/>
    <mergeCell ref="J23:L23"/>
    <mergeCell ref="M23:O23"/>
    <mergeCell ref="A26:O26"/>
    <mergeCell ref="A27:O27"/>
    <mergeCell ref="A35:H35"/>
    <mergeCell ref="I35:L35"/>
    <mergeCell ref="A10:O10"/>
    <mergeCell ref="A12:O12"/>
    <mergeCell ref="A13:A14"/>
    <mergeCell ref="B13:B14"/>
    <mergeCell ref="C13:C14"/>
    <mergeCell ref="D13:D14"/>
    <mergeCell ref="E13:E14"/>
    <mergeCell ref="A29:O29"/>
    <mergeCell ref="A31:O31"/>
    <mergeCell ref="I34:L34"/>
    <mergeCell ref="A30:O30"/>
    <mergeCell ref="A11:O11"/>
    <mergeCell ref="A19:O19"/>
    <mergeCell ref="J13:L13"/>
    <mergeCell ref="A20:O20"/>
    <mergeCell ref="A22:O22"/>
    <mergeCell ref="F13:F14"/>
    <mergeCell ref="G13:G14"/>
    <mergeCell ref="H13:H14"/>
    <mergeCell ref="I13:I14"/>
    <mergeCell ref="A21:O21"/>
    <mergeCell ref="M13:O13"/>
    <mergeCell ref="A16:O16"/>
    <mergeCell ref="A17:O17"/>
    <mergeCell ref="A18:O18"/>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s>
  <printOptions horizontalCentered="1"/>
  <pageMargins left="0.39370078740157483" right="0.39370078740157483" top="1.5748031496062993" bottom="0.39370078740157483" header="0.19685039370078741" footer="0.19685039370078741"/>
  <pageSetup scale="62" orientation="landscape" r:id="rId1"/>
  <headerFooter scaleWithDoc="0">
    <oddHeader>&amp;C&amp;G</oddHeader>
    <oddFooter>&amp;C&amp;G</oddFooter>
  </headerFooter>
  <colBreaks count="1" manualBreakCount="1">
    <brk id="15" max="34" man="1"/>
  </colBreaks>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25"/>
  <sheetViews>
    <sheetView showGridLines="0" view="pageLayout" zoomScale="70" zoomScaleNormal="80" zoomScalePageLayoutView="70" workbookViewId="0">
      <selection activeCell="J13" sqref="J13:O13"/>
    </sheetView>
  </sheetViews>
  <sheetFormatPr baseColWidth="10" defaultColWidth="11.42578125" defaultRowHeight="13.5"/>
  <cols>
    <col min="1" max="7" width="5" style="1" customWidth="1"/>
    <col min="8" max="8" width="60.7109375" style="1" customWidth="1"/>
    <col min="9" max="9" width="13.85546875" style="1" bestFit="1" customWidth="1"/>
    <col min="10" max="10" width="10.7109375" style="1" bestFit="1" customWidth="1"/>
    <col min="11" max="11" width="16" style="1" bestFit="1" customWidth="1"/>
    <col min="12" max="12" width="13.7109375" style="1" customWidth="1"/>
    <col min="13" max="15" width="20.140625" style="1" bestFit="1" customWidth="1"/>
    <col min="16" max="16" width="2.7109375" style="1" customWidth="1"/>
    <col min="17" max="16384" width="11.42578125" style="1"/>
  </cols>
  <sheetData>
    <row r="1" spans="1:15" ht="34.9" customHeight="1">
      <c r="A1" s="567" t="s">
        <v>132</v>
      </c>
      <c r="B1" s="568"/>
      <c r="C1" s="568"/>
      <c r="D1" s="568"/>
      <c r="E1" s="568"/>
      <c r="F1" s="568"/>
      <c r="G1" s="568"/>
      <c r="H1" s="568"/>
      <c r="I1" s="568"/>
      <c r="J1" s="568"/>
      <c r="K1" s="568"/>
      <c r="L1" s="568"/>
      <c r="M1" s="568"/>
      <c r="N1" s="568"/>
      <c r="O1" s="569"/>
    </row>
    <row r="2" spans="1:15" ht="7.9" customHeight="1">
      <c r="A2" s="93"/>
      <c r="B2" s="93"/>
      <c r="C2" s="93"/>
      <c r="D2" s="93"/>
      <c r="E2" s="93"/>
      <c r="F2" s="93"/>
      <c r="G2" s="93"/>
      <c r="H2" s="93"/>
      <c r="I2" s="93"/>
      <c r="J2" s="93"/>
      <c r="K2" s="93"/>
      <c r="L2" s="93"/>
      <c r="M2" s="93"/>
      <c r="N2" s="93"/>
      <c r="O2" s="93"/>
    </row>
    <row r="3" spans="1:15" ht="19.149999999999999" customHeight="1">
      <c r="A3" s="652" t="s">
        <v>408</v>
      </c>
      <c r="B3" s="653"/>
      <c r="C3" s="653"/>
      <c r="D3" s="653"/>
      <c r="E3" s="653"/>
      <c r="F3" s="653"/>
      <c r="G3" s="653"/>
      <c r="H3" s="653"/>
      <c r="I3" s="653"/>
      <c r="J3" s="653"/>
      <c r="K3" s="653"/>
      <c r="L3" s="653"/>
      <c r="M3" s="653"/>
      <c r="N3" s="653"/>
      <c r="O3" s="654"/>
    </row>
    <row r="4" spans="1:15" ht="19.149999999999999" customHeight="1">
      <c r="A4" s="652" t="s">
        <v>205</v>
      </c>
      <c r="B4" s="653"/>
      <c r="C4" s="653"/>
      <c r="D4" s="653"/>
      <c r="E4" s="653"/>
      <c r="F4" s="653"/>
      <c r="G4" s="653"/>
      <c r="H4" s="653"/>
      <c r="I4" s="653"/>
      <c r="J4" s="653"/>
      <c r="K4" s="653"/>
      <c r="L4" s="653"/>
      <c r="M4" s="653"/>
      <c r="N4" s="653"/>
      <c r="O4" s="654"/>
    </row>
    <row r="5" spans="1:15" ht="19.899999999999999" customHeight="1">
      <c r="A5" s="565" t="s">
        <v>85</v>
      </c>
      <c r="B5" s="565" t="s">
        <v>133</v>
      </c>
      <c r="C5" s="565" t="s">
        <v>44</v>
      </c>
      <c r="D5" s="565" t="s">
        <v>42</v>
      </c>
      <c r="E5" s="565" t="s">
        <v>43</v>
      </c>
      <c r="F5" s="565" t="s">
        <v>12</v>
      </c>
      <c r="G5" s="565" t="s">
        <v>75</v>
      </c>
      <c r="H5" s="664" t="s">
        <v>13</v>
      </c>
      <c r="I5" s="565" t="s">
        <v>134</v>
      </c>
      <c r="J5" s="601" t="s">
        <v>135</v>
      </c>
      <c r="K5" s="602"/>
      <c r="L5" s="666"/>
      <c r="M5" s="601" t="s">
        <v>136</v>
      </c>
      <c r="N5" s="602"/>
      <c r="O5" s="666"/>
    </row>
    <row r="6" spans="1:15" ht="19.899999999999999" customHeight="1">
      <c r="A6" s="566"/>
      <c r="B6" s="566"/>
      <c r="C6" s="566"/>
      <c r="D6" s="566"/>
      <c r="E6" s="566"/>
      <c r="F6" s="566"/>
      <c r="G6" s="566"/>
      <c r="H6" s="665"/>
      <c r="I6" s="566"/>
      <c r="J6" s="276" t="s">
        <v>137</v>
      </c>
      <c r="K6" s="276" t="s">
        <v>27</v>
      </c>
      <c r="L6" s="276" t="s">
        <v>138</v>
      </c>
      <c r="M6" s="276" t="s">
        <v>94</v>
      </c>
      <c r="N6" s="536" t="s">
        <v>27</v>
      </c>
      <c r="O6" s="536" t="s">
        <v>21</v>
      </c>
    </row>
    <row r="7" spans="1:15" s="79" customFormat="1" ht="27" customHeight="1">
      <c r="A7" s="287" t="s">
        <v>361</v>
      </c>
      <c r="B7" s="287" t="s">
        <v>379</v>
      </c>
      <c r="C7" s="287" t="s">
        <v>361</v>
      </c>
      <c r="D7" s="287" t="s">
        <v>346</v>
      </c>
      <c r="E7" s="287" t="s">
        <v>346</v>
      </c>
      <c r="F7" s="287" t="s">
        <v>375</v>
      </c>
      <c r="G7" s="287"/>
      <c r="H7" s="288" t="s">
        <v>257</v>
      </c>
      <c r="I7" s="287" t="s">
        <v>422</v>
      </c>
      <c r="J7" s="297" t="s">
        <v>423</v>
      </c>
      <c r="K7" s="297" t="s">
        <v>423</v>
      </c>
      <c r="L7" s="297" t="s">
        <v>598</v>
      </c>
      <c r="M7" s="298">
        <v>43236855</v>
      </c>
      <c r="N7" s="299">
        <v>31613210.399999999</v>
      </c>
      <c r="O7" s="299">
        <v>28894297.200000003</v>
      </c>
    </row>
    <row r="8" spans="1:15">
      <c r="A8" s="702" t="s">
        <v>353</v>
      </c>
      <c r="B8" s="703"/>
      <c r="C8" s="703"/>
      <c r="D8" s="703"/>
      <c r="E8" s="703"/>
      <c r="F8" s="703"/>
      <c r="G8" s="703"/>
      <c r="H8" s="703"/>
      <c r="I8" s="703"/>
      <c r="J8" s="703"/>
      <c r="K8" s="703"/>
      <c r="L8" s="703"/>
      <c r="M8" s="703"/>
      <c r="N8" s="703"/>
      <c r="O8" s="704"/>
    </row>
    <row r="9" spans="1:15" ht="18" customHeight="1">
      <c r="A9" s="705" t="s">
        <v>424</v>
      </c>
      <c r="B9" s="706"/>
      <c r="C9" s="706"/>
      <c r="D9" s="706"/>
      <c r="E9" s="706"/>
      <c r="F9" s="706"/>
      <c r="G9" s="706"/>
      <c r="H9" s="706"/>
      <c r="I9" s="706"/>
      <c r="J9" s="706"/>
      <c r="K9" s="706"/>
      <c r="L9" s="706"/>
      <c r="M9" s="706"/>
      <c r="N9" s="706"/>
      <c r="O9" s="707"/>
    </row>
    <row r="10" spans="1:15">
      <c r="A10" s="697" t="s">
        <v>634</v>
      </c>
      <c r="B10" s="698"/>
      <c r="C10" s="698"/>
      <c r="D10" s="698"/>
      <c r="E10" s="698"/>
      <c r="F10" s="698"/>
      <c r="G10" s="698"/>
      <c r="H10" s="698"/>
      <c r="I10" s="698"/>
      <c r="J10" s="698"/>
      <c r="K10" s="698"/>
      <c r="L10" s="698"/>
      <c r="M10" s="698"/>
      <c r="N10" s="698"/>
      <c r="O10" s="699"/>
    </row>
    <row r="11" spans="1:15" ht="32.25" customHeight="1">
      <c r="A11" s="705" t="s">
        <v>632</v>
      </c>
      <c r="B11" s="706"/>
      <c r="C11" s="706"/>
      <c r="D11" s="706"/>
      <c r="E11" s="706"/>
      <c r="F11" s="706"/>
      <c r="G11" s="706"/>
      <c r="H11" s="706"/>
      <c r="I11" s="706"/>
      <c r="J11" s="706"/>
      <c r="K11" s="706"/>
      <c r="L11" s="706"/>
      <c r="M11" s="706"/>
      <c r="N11" s="706"/>
      <c r="O11" s="707"/>
    </row>
    <row r="12" spans="1:15">
      <c r="A12" s="565" t="s">
        <v>85</v>
      </c>
      <c r="B12" s="565" t="s">
        <v>133</v>
      </c>
      <c r="C12" s="565" t="s">
        <v>44</v>
      </c>
      <c r="D12" s="565" t="s">
        <v>42</v>
      </c>
      <c r="E12" s="565" t="s">
        <v>43</v>
      </c>
      <c r="F12" s="565" t="s">
        <v>12</v>
      </c>
      <c r="G12" s="565" t="s">
        <v>75</v>
      </c>
      <c r="H12" s="664" t="s">
        <v>13</v>
      </c>
      <c r="I12" s="565" t="s">
        <v>134</v>
      </c>
      <c r="J12" s="601" t="s">
        <v>135</v>
      </c>
      <c r="K12" s="602"/>
      <c r="L12" s="666"/>
      <c r="M12" s="601" t="s">
        <v>136</v>
      </c>
      <c r="N12" s="602"/>
      <c r="O12" s="666"/>
    </row>
    <row r="13" spans="1:15">
      <c r="A13" s="566"/>
      <c r="B13" s="566"/>
      <c r="C13" s="566"/>
      <c r="D13" s="566"/>
      <c r="E13" s="566"/>
      <c r="F13" s="566"/>
      <c r="G13" s="566"/>
      <c r="H13" s="665"/>
      <c r="I13" s="566"/>
      <c r="J13" s="276" t="s">
        <v>137</v>
      </c>
      <c r="K13" s="276" t="s">
        <v>27</v>
      </c>
      <c r="L13" s="276" t="s">
        <v>138</v>
      </c>
      <c r="M13" s="276" t="s">
        <v>94</v>
      </c>
      <c r="N13" s="536" t="s">
        <v>27</v>
      </c>
      <c r="O13" s="536" t="s">
        <v>21</v>
      </c>
    </row>
    <row r="14" spans="1:15">
      <c r="A14" s="287" t="s">
        <v>361</v>
      </c>
      <c r="B14" s="287" t="s">
        <v>352</v>
      </c>
      <c r="C14" s="287" t="s">
        <v>361</v>
      </c>
      <c r="D14" s="287" t="s">
        <v>390</v>
      </c>
      <c r="E14" s="287" t="s">
        <v>361</v>
      </c>
      <c r="F14" s="287" t="s">
        <v>349</v>
      </c>
      <c r="G14" s="287"/>
      <c r="H14" s="288" t="s">
        <v>261</v>
      </c>
      <c r="I14" s="287" t="s">
        <v>425</v>
      </c>
      <c r="J14" s="280" t="s">
        <v>426</v>
      </c>
      <c r="K14" s="280" t="s">
        <v>426</v>
      </c>
      <c r="L14" s="280" t="s">
        <v>599</v>
      </c>
      <c r="M14" s="284">
        <v>3590831</v>
      </c>
      <c r="N14" s="292">
        <v>2341541.65</v>
      </c>
      <c r="O14" s="292">
        <v>2320740.52</v>
      </c>
    </row>
    <row r="15" spans="1:15">
      <c r="A15" s="702" t="s">
        <v>353</v>
      </c>
      <c r="B15" s="703"/>
      <c r="C15" s="703"/>
      <c r="D15" s="703"/>
      <c r="E15" s="703"/>
      <c r="F15" s="703"/>
      <c r="G15" s="703"/>
      <c r="H15" s="703"/>
      <c r="I15" s="703"/>
      <c r="J15" s="703"/>
      <c r="K15" s="703"/>
      <c r="L15" s="703"/>
      <c r="M15" s="703"/>
      <c r="N15" s="703"/>
      <c r="O15" s="704"/>
    </row>
    <row r="16" spans="1:15">
      <c r="A16" s="658" t="s">
        <v>427</v>
      </c>
      <c r="B16" s="659"/>
      <c r="C16" s="659"/>
      <c r="D16" s="659"/>
      <c r="E16" s="659"/>
      <c r="F16" s="659"/>
      <c r="G16" s="659"/>
      <c r="H16" s="659"/>
      <c r="I16" s="659"/>
      <c r="J16" s="659"/>
      <c r="K16" s="659"/>
      <c r="L16" s="659"/>
      <c r="M16" s="659"/>
      <c r="N16" s="659"/>
      <c r="O16" s="660"/>
    </row>
    <row r="17" spans="1:16" s="79" customFormat="1" ht="15" customHeight="1">
      <c r="A17" s="697" t="s">
        <v>634</v>
      </c>
      <c r="B17" s="698"/>
      <c r="C17" s="698"/>
      <c r="D17" s="698"/>
      <c r="E17" s="698"/>
      <c r="F17" s="698"/>
      <c r="G17" s="698"/>
      <c r="H17" s="698"/>
      <c r="I17" s="698"/>
      <c r="J17" s="698"/>
      <c r="K17" s="698"/>
      <c r="L17" s="698"/>
      <c r="M17" s="698"/>
      <c r="N17" s="698"/>
      <c r="O17" s="699"/>
    </row>
    <row r="18" spans="1:16" ht="42" customHeight="1">
      <c r="A18" s="658" t="s">
        <v>428</v>
      </c>
      <c r="B18" s="659"/>
      <c r="C18" s="659"/>
      <c r="D18" s="659"/>
      <c r="E18" s="659"/>
      <c r="F18" s="659"/>
      <c r="G18" s="659"/>
      <c r="H18" s="659"/>
      <c r="I18" s="659"/>
      <c r="J18" s="659"/>
      <c r="K18" s="659"/>
      <c r="L18" s="659"/>
      <c r="M18" s="659"/>
      <c r="N18" s="659"/>
      <c r="O18" s="660"/>
    </row>
    <row r="19" spans="1:16" ht="10.5" customHeight="1">
      <c r="A19" s="708"/>
      <c r="B19" s="709"/>
      <c r="C19" s="709"/>
      <c r="D19" s="709"/>
      <c r="E19" s="709"/>
      <c r="F19" s="709"/>
      <c r="G19" s="709"/>
      <c r="H19" s="709"/>
      <c r="I19" s="709"/>
      <c r="J19" s="709"/>
      <c r="K19" s="709"/>
      <c r="L19" s="709"/>
      <c r="M19" s="709"/>
      <c r="N19" s="709"/>
      <c r="O19" s="710"/>
    </row>
    <row r="20" spans="1:16" ht="13.5" customHeight="1">
      <c r="A20" s="83"/>
      <c r="B20" s="83"/>
      <c r="C20" s="83"/>
      <c r="D20" s="84"/>
      <c r="E20" s="85"/>
      <c r="F20" s="56"/>
      <c r="G20" s="56"/>
      <c r="H20" s="56"/>
      <c r="I20" s="86"/>
      <c r="J20" s="86"/>
      <c r="K20" s="86"/>
      <c r="L20" s="86"/>
      <c r="M20" s="86"/>
      <c r="N20" s="86"/>
      <c r="O20" s="86"/>
      <c r="P20" s="87"/>
    </row>
    <row r="21" spans="1:16" s="12" customFormat="1" ht="14.25" customHeight="1">
      <c r="A21" s="88"/>
      <c r="B21" s="88"/>
      <c r="C21" s="88"/>
      <c r="D21" s="3"/>
      <c r="E21" s="89"/>
      <c r="F21" s="90"/>
      <c r="G21" s="90"/>
      <c r="H21" s="90"/>
      <c r="I21" s="701"/>
      <c r="J21" s="701"/>
      <c r="K21" s="701"/>
      <c r="L21" s="701"/>
      <c r="M21" s="121"/>
      <c r="N21" s="91"/>
      <c r="O21" s="91"/>
      <c r="P21" s="92"/>
    </row>
    <row r="22" spans="1:16" s="12" customFormat="1">
      <c r="A22" s="700"/>
      <c r="B22" s="700"/>
      <c r="C22" s="700"/>
      <c r="D22" s="700"/>
      <c r="E22" s="700"/>
      <c r="F22" s="700"/>
      <c r="G22" s="700"/>
      <c r="H22" s="700"/>
      <c r="I22" s="700"/>
      <c r="J22" s="700"/>
      <c r="K22" s="700"/>
      <c r="L22" s="700"/>
      <c r="M22" s="350"/>
      <c r="N22" s="350"/>
      <c r="O22" s="350"/>
    </row>
    <row r="23" spans="1:16">
      <c r="M23" s="350"/>
      <c r="N23" s="350"/>
      <c r="O23" s="350"/>
    </row>
    <row r="25" spans="1:16">
      <c r="M25" s="349"/>
      <c r="N25" s="349"/>
      <c r="O25" s="349"/>
    </row>
  </sheetData>
  <mergeCells count="37">
    <mergeCell ref="A19:O19"/>
    <mergeCell ref="A22:H22"/>
    <mergeCell ref="I22:L22"/>
    <mergeCell ref="I21:L21"/>
    <mergeCell ref="F12:F13"/>
    <mergeCell ref="A18:O18"/>
    <mergeCell ref="G12:G13"/>
    <mergeCell ref="H12:H13"/>
    <mergeCell ref="I12:I13"/>
    <mergeCell ref="J12:L12"/>
    <mergeCell ref="M12:O12"/>
    <mergeCell ref="A15:O15"/>
    <mergeCell ref="A16:O16"/>
    <mergeCell ref="A17:O17"/>
    <mergeCell ref="A12:A13"/>
    <mergeCell ref="B12:B13"/>
    <mergeCell ref="C12:C13"/>
    <mergeCell ref="D12:D13"/>
    <mergeCell ref="E12:E13"/>
    <mergeCell ref="A8:O8"/>
    <mergeCell ref="A9:O9"/>
    <mergeCell ref="A10:O10"/>
    <mergeCell ref="A11:O11"/>
    <mergeCell ref="A1:O1"/>
    <mergeCell ref="A3:O3"/>
    <mergeCell ref="A4:O4"/>
    <mergeCell ref="A5:A6"/>
    <mergeCell ref="B5:B6"/>
    <mergeCell ref="C5:C6"/>
    <mergeCell ref="D5:D6"/>
    <mergeCell ref="E5:E6"/>
    <mergeCell ref="F5:F6"/>
    <mergeCell ref="G5:G6"/>
    <mergeCell ref="H5:H6"/>
    <mergeCell ref="I5:I6"/>
    <mergeCell ref="J5:L5"/>
    <mergeCell ref="M5:O5"/>
  </mergeCells>
  <printOptions horizontalCentered="1"/>
  <pageMargins left="0.39370078740157483" right="0.39370078740157483" top="1.5748031496062993" bottom="0.39370078740157483" header="0.19685039370078741" footer="0.19685039370078741"/>
  <pageSetup scale="63" orientation="landscape" r:id="rId1"/>
  <headerFooter scaleWithDoc="0">
    <oddHeader>&amp;C&amp;G</oddHeader>
    <oddFooter>&amp;C&amp;G</oddFooter>
  </headerFooter>
  <colBreaks count="1" manualBreakCount="1">
    <brk id="15" max="21"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31"/>
  <sheetViews>
    <sheetView showGridLines="0" view="pageLayout" zoomScale="70" zoomScaleNormal="85" zoomScalePageLayoutView="70" workbookViewId="0">
      <selection sqref="A1:I1"/>
    </sheetView>
  </sheetViews>
  <sheetFormatPr baseColWidth="10" defaultColWidth="11.42578125" defaultRowHeight="13.5"/>
  <cols>
    <col min="1" max="1" width="13.28515625" style="1" customWidth="1"/>
    <col min="2" max="2" width="14.28515625" style="1" customWidth="1"/>
    <col min="3" max="3" width="13" style="1" customWidth="1"/>
    <col min="4" max="5" width="12.5703125" style="1" customWidth="1"/>
    <col min="6" max="6" width="11.7109375" style="1" customWidth="1"/>
    <col min="7" max="7" width="11" style="1" customWidth="1"/>
    <col min="8" max="8" width="6.5703125" style="1" customWidth="1"/>
    <col min="9" max="9" width="68.7109375" style="1" customWidth="1"/>
    <col min="10" max="16384" width="11.42578125" style="1"/>
  </cols>
  <sheetData>
    <row r="1" spans="1:10" ht="35.1" customHeight="1">
      <c r="A1" s="567" t="s">
        <v>83</v>
      </c>
      <c r="B1" s="568"/>
      <c r="C1" s="568"/>
      <c r="D1" s="568"/>
      <c r="E1" s="568"/>
      <c r="F1" s="568"/>
      <c r="G1" s="568"/>
      <c r="H1" s="568"/>
      <c r="I1" s="569"/>
    </row>
    <row r="2" spans="1:10" ht="6.75" customHeight="1"/>
    <row r="3" spans="1:10" ht="17.25" customHeight="1">
      <c r="A3" s="570" t="s">
        <v>204</v>
      </c>
      <c r="B3" s="571"/>
      <c r="C3" s="571"/>
      <c r="D3" s="571"/>
      <c r="E3" s="571"/>
      <c r="F3" s="571"/>
      <c r="G3" s="571"/>
      <c r="H3" s="571"/>
      <c r="I3" s="572"/>
    </row>
    <row r="4" spans="1:10" ht="17.25" customHeight="1">
      <c r="A4" s="570" t="s">
        <v>205</v>
      </c>
      <c r="B4" s="571"/>
      <c r="C4" s="571"/>
      <c r="D4" s="571"/>
      <c r="E4" s="571"/>
      <c r="F4" s="571"/>
      <c r="G4" s="571"/>
      <c r="H4" s="571"/>
      <c r="I4" s="572"/>
    </row>
    <row r="5" spans="1:10" ht="25.5" customHeight="1">
      <c r="A5" s="565" t="s">
        <v>35</v>
      </c>
      <c r="B5" s="577" t="s">
        <v>99</v>
      </c>
      <c r="C5" s="578"/>
      <c r="D5" s="578"/>
      <c r="E5" s="579"/>
      <c r="F5" s="577" t="s">
        <v>90</v>
      </c>
      <c r="G5" s="579"/>
      <c r="H5" s="573" t="s">
        <v>193</v>
      </c>
      <c r="I5" s="574"/>
      <c r="J5" s="2"/>
    </row>
    <row r="6" spans="1:10" ht="25.5" customHeight="1">
      <c r="A6" s="598"/>
      <c r="B6" s="71" t="s">
        <v>192</v>
      </c>
      <c r="C6" s="72" t="s">
        <v>45</v>
      </c>
      <c r="D6" s="72" t="s">
        <v>46</v>
      </c>
      <c r="E6" s="72" t="s">
        <v>104</v>
      </c>
      <c r="F6" s="72" t="s">
        <v>105</v>
      </c>
      <c r="G6" s="72" t="s">
        <v>201</v>
      </c>
      <c r="H6" s="575" t="s">
        <v>200</v>
      </c>
      <c r="I6" s="576"/>
      <c r="J6" s="3"/>
    </row>
    <row r="7" spans="1:10" s="54" customFormat="1" ht="12.75" customHeight="1">
      <c r="A7" s="29" t="s">
        <v>0</v>
      </c>
      <c r="B7" s="29" t="s">
        <v>1</v>
      </c>
      <c r="C7" s="29" t="s">
        <v>2</v>
      </c>
      <c r="D7" s="29" t="s">
        <v>6</v>
      </c>
      <c r="E7" s="29" t="s">
        <v>3</v>
      </c>
      <c r="F7" s="29" t="s">
        <v>4</v>
      </c>
      <c r="G7" s="29" t="s">
        <v>5</v>
      </c>
      <c r="H7" s="53"/>
      <c r="I7" s="39"/>
    </row>
    <row r="8" spans="1:10" s="54" customFormat="1" ht="19.149999999999999" customHeight="1">
      <c r="A8" s="33"/>
      <c r="B8" s="34"/>
      <c r="C8" s="34"/>
      <c r="D8" s="34"/>
      <c r="E8" s="34"/>
      <c r="F8" s="35"/>
      <c r="G8" s="34"/>
      <c r="H8" s="48" t="s">
        <v>109</v>
      </c>
      <c r="I8" s="36"/>
    </row>
    <row r="9" spans="1:10" s="54" customFormat="1" ht="19.149999999999999" customHeight="1">
      <c r="A9" s="33"/>
      <c r="B9" s="34"/>
      <c r="C9" s="34"/>
      <c r="D9" s="34"/>
      <c r="E9" s="34"/>
      <c r="F9" s="35"/>
      <c r="G9" s="34"/>
      <c r="H9" s="48" t="s">
        <v>108</v>
      </c>
      <c r="I9" s="36"/>
    </row>
    <row r="10" spans="1:10" s="54" customFormat="1" ht="19.149999999999999" customHeight="1">
      <c r="A10" s="37"/>
      <c r="B10" s="38"/>
      <c r="C10" s="38"/>
      <c r="D10" s="38"/>
      <c r="E10" s="38"/>
      <c r="F10" s="38"/>
      <c r="G10" s="38"/>
      <c r="H10" s="49" t="s">
        <v>22</v>
      </c>
      <c r="I10" s="39"/>
    </row>
    <row r="11" spans="1:10" s="54" customFormat="1" ht="19.149999999999999" customHeight="1">
      <c r="A11" s="40"/>
      <c r="B11" s="41"/>
      <c r="C11" s="41"/>
      <c r="D11" s="41"/>
      <c r="E11" s="41"/>
      <c r="F11" s="41"/>
      <c r="G11" s="41"/>
      <c r="H11" s="50" t="s">
        <v>23</v>
      </c>
      <c r="I11" s="42"/>
    </row>
    <row r="12" spans="1:10" s="54" customFormat="1" ht="19.149999999999999" customHeight="1">
      <c r="A12" s="33"/>
      <c r="B12" s="34"/>
      <c r="C12" s="34"/>
      <c r="D12" s="34"/>
      <c r="E12" s="34"/>
      <c r="F12" s="34"/>
      <c r="G12" s="34"/>
      <c r="H12" s="51" t="s">
        <v>22</v>
      </c>
      <c r="I12" s="39"/>
    </row>
    <row r="13" spans="1:10" s="54" customFormat="1" ht="19.149999999999999" customHeight="1">
      <c r="A13" s="40"/>
      <c r="B13" s="41"/>
      <c r="C13" s="41"/>
      <c r="D13" s="41"/>
      <c r="E13" s="41"/>
      <c r="F13" s="41"/>
      <c r="G13" s="41"/>
      <c r="H13" s="50" t="s">
        <v>23</v>
      </c>
      <c r="I13" s="42"/>
    </row>
    <row r="14" spans="1:10" s="54" customFormat="1" ht="19.149999999999999" customHeight="1">
      <c r="A14" s="33"/>
      <c r="B14" s="34"/>
      <c r="C14" s="34"/>
      <c r="D14" s="34"/>
      <c r="E14" s="34"/>
      <c r="F14" s="34"/>
      <c r="G14" s="34"/>
      <c r="H14" s="51" t="s">
        <v>22</v>
      </c>
      <c r="I14" s="39"/>
    </row>
    <row r="15" spans="1:10" s="54" customFormat="1" ht="19.149999999999999" customHeight="1">
      <c r="A15" s="40"/>
      <c r="B15" s="41"/>
      <c r="C15" s="41"/>
      <c r="D15" s="41"/>
      <c r="E15" s="41"/>
      <c r="F15" s="41"/>
      <c r="G15" s="41"/>
      <c r="H15" s="50" t="s">
        <v>23</v>
      </c>
      <c r="I15" s="42"/>
    </row>
    <row r="16" spans="1:10" s="54" customFormat="1" ht="19.149999999999999" customHeight="1">
      <c r="A16" s="33"/>
      <c r="B16" s="34"/>
      <c r="C16" s="34"/>
      <c r="D16" s="34"/>
      <c r="E16" s="34"/>
      <c r="F16" s="34"/>
      <c r="G16" s="34"/>
      <c r="H16" s="51" t="s">
        <v>22</v>
      </c>
      <c r="I16" s="39"/>
    </row>
    <row r="17" spans="1:9" s="54" customFormat="1" ht="19.149999999999999" customHeight="1">
      <c r="A17" s="40"/>
      <c r="B17" s="41"/>
      <c r="C17" s="41"/>
      <c r="D17" s="41"/>
      <c r="E17" s="41"/>
      <c r="F17" s="41"/>
      <c r="G17" s="41"/>
      <c r="H17" s="50" t="s">
        <v>23</v>
      </c>
      <c r="I17" s="42"/>
    </row>
    <row r="18" spans="1:9" s="54" customFormat="1" ht="19.149999999999999" customHeight="1">
      <c r="A18" s="33"/>
      <c r="B18" s="34"/>
      <c r="C18" s="34"/>
      <c r="D18" s="34"/>
      <c r="E18" s="34"/>
      <c r="F18" s="34"/>
      <c r="G18" s="34"/>
      <c r="H18" s="51" t="s">
        <v>22</v>
      </c>
      <c r="I18" s="39"/>
    </row>
    <row r="19" spans="1:9" s="54" customFormat="1" ht="19.149999999999999" customHeight="1">
      <c r="A19" s="40"/>
      <c r="B19" s="41"/>
      <c r="C19" s="41"/>
      <c r="D19" s="41"/>
      <c r="E19" s="41"/>
      <c r="F19" s="41"/>
      <c r="G19" s="41"/>
      <c r="H19" s="50" t="s">
        <v>23</v>
      </c>
      <c r="I19" s="42"/>
    </row>
    <row r="20" spans="1:9" s="54" customFormat="1" ht="19.149999999999999" customHeight="1">
      <c r="A20" s="33"/>
      <c r="B20" s="34"/>
      <c r="C20" s="34"/>
      <c r="D20" s="34"/>
      <c r="E20" s="34"/>
      <c r="F20" s="34"/>
      <c r="G20" s="34"/>
      <c r="H20" s="51" t="s">
        <v>22</v>
      </c>
      <c r="I20" s="39"/>
    </row>
    <row r="21" spans="1:9" s="54" customFormat="1" ht="19.149999999999999" customHeight="1">
      <c r="A21" s="40"/>
      <c r="B21" s="41"/>
      <c r="C21" s="41"/>
      <c r="D21" s="41"/>
      <c r="E21" s="41"/>
      <c r="F21" s="41"/>
      <c r="G21" s="41"/>
      <c r="H21" s="50" t="s">
        <v>23</v>
      </c>
      <c r="I21" s="42"/>
    </row>
    <row r="22" spans="1:9" s="54" customFormat="1" ht="19.149999999999999" customHeight="1">
      <c r="A22" s="37"/>
      <c r="B22" s="38"/>
      <c r="C22" s="38"/>
      <c r="D22" s="38"/>
      <c r="E22" s="38"/>
      <c r="F22" s="38"/>
      <c r="G22" s="38"/>
      <c r="H22" s="49" t="s">
        <v>22</v>
      </c>
      <c r="I22" s="39"/>
    </row>
    <row r="23" spans="1:9" s="54" customFormat="1" ht="19.149999999999999" customHeight="1">
      <c r="A23" s="40"/>
      <c r="B23" s="41"/>
      <c r="C23" s="41"/>
      <c r="D23" s="41"/>
      <c r="E23" s="41"/>
      <c r="F23" s="41"/>
      <c r="G23" s="41"/>
      <c r="H23" s="50" t="s">
        <v>23</v>
      </c>
      <c r="I23" s="42"/>
    </row>
    <row r="24" spans="1:9" s="54" customFormat="1" ht="19.149999999999999" customHeight="1">
      <c r="A24" s="33"/>
      <c r="B24" s="34"/>
      <c r="C24" s="34"/>
      <c r="D24" s="34"/>
      <c r="E24" s="34"/>
      <c r="F24" s="34"/>
      <c r="G24" s="34"/>
      <c r="H24" s="51" t="s">
        <v>22</v>
      </c>
      <c r="I24" s="39"/>
    </row>
    <row r="25" spans="1:9" s="54" customFormat="1" ht="19.149999999999999" customHeight="1">
      <c r="A25" s="40"/>
      <c r="B25" s="41"/>
      <c r="C25" s="41"/>
      <c r="D25" s="41"/>
      <c r="E25" s="41"/>
      <c r="F25" s="41"/>
      <c r="G25" s="41"/>
      <c r="H25" s="50" t="s">
        <v>23</v>
      </c>
      <c r="I25" s="42"/>
    </row>
    <row r="26" spans="1:9" s="54" customFormat="1" ht="19.149999999999999" customHeight="1">
      <c r="A26" s="33"/>
      <c r="B26" s="34"/>
      <c r="C26" s="34"/>
      <c r="D26" s="34"/>
      <c r="E26" s="34"/>
      <c r="F26" s="34"/>
      <c r="G26" s="34"/>
      <c r="H26" s="51" t="s">
        <v>22</v>
      </c>
      <c r="I26" s="39"/>
    </row>
    <row r="27" spans="1:9" s="54" customFormat="1" ht="19.149999999999999" customHeight="1">
      <c r="A27" s="33"/>
      <c r="B27" s="34"/>
      <c r="C27" s="34"/>
      <c r="D27" s="34"/>
      <c r="E27" s="34"/>
      <c r="F27" s="34"/>
      <c r="G27" s="34"/>
      <c r="H27" s="51" t="s">
        <v>23</v>
      </c>
      <c r="I27" s="42"/>
    </row>
    <row r="28" spans="1:9" s="54" customFormat="1" ht="24.75" customHeight="1">
      <c r="A28" s="4" t="s">
        <v>110</v>
      </c>
      <c r="B28" s="43"/>
      <c r="C28" s="44"/>
      <c r="D28" s="44"/>
      <c r="E28" s="44"/>
      <c r="F28" s="44"/>
      <c r="G28" s="44"/>
      <c r="H28" s="52"/>
      <c r="I28" s="45"/>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81" orientation="landscape" r:id="rId1"/>
  <headerFooter scaleWithDoc="0">
    <oddHeader>&amp;C&amp;G</oddHeader>
    <oddFooter>&amp;C&amp;G</oddFooter>
  </headerFooter>
  <ignoredErrors>
    <ignoredError sqref="F8:G8 A7:D8 E7:G7" numberStoredAsText="1"/>
  </ignoredErrors>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144"/>
  <sheetViews>
    <sheetView showGridLines="0" tabSelected="1" view="pageBreakPreview" topLeftCell="A37" zoomScale="60" zoomScaleNormal="90" zoomScalePageLayoutView="70" workbookViewId="0">
      <selection activeCell="A85" sqref="A85:O85"/>
    </sheetView>
  </sheetViews>
  <sheetFormatPr baseColWidth="10" defaultColWidth="11.42578125" defaultRowHeight="13.5"/>
  <cols>
    <col min="1" max="7" width="5" style="1" customWidth="1"/>
    <col min="8" max="8" width="54.42578125" style="1" customWidth="1"/>
    <col min="9" max="9" width="20.28515625" style="1" bestFit="1" customWidth="1"/>
    <col min="10" max="12" width="16.7109375" style="1" bestFit="1" customWidth="1"/>
    <col min="13" max="15" width="21.85546875" style="1" bestFit="1" customWidth="1"/>
    <col min="16" max="16" width="2.7109375" style="1" customWidth="1"/>
    <col min="17" max="16384" width="11.42578125" style="1"/>
  </cols>
  <sheetData>
    <row r="1" spans="1:15" ht="34.9" customHeight="1">
      <c r="A1" s="567" t="s">
        <v>132</v>
      </c>
      <c r="B1" s="568"/>
      <c r="C1" s="568"/>
      <c r="D1" s="568"/>
      <c r="E1" s="568"/>
      <c r="F1" s="568"/>
      <c r="G1" s="568"/>
      <c r="H1" s="568"/>
      <c r="I1" s="568"/>
      <c r="J1" s="568"/>
      <c r="K1" s="568"/>
      <c r="L1" s="568"/>
      <c r="M1" s="568"/>
      <c r="N1" s="568"/>
      <c r="O1" s="569"/>
    </row>
    <row r="2" spans="1:15" ht="7.9" customHeight="1">
      <c r="A2" s="93"/>
      <c r="B2" s="93"/>
      <c r="C2" s="93"/>
      <c r="D2" s="93"/>
      <c r="E2" s="93"/>
      <c r="F2" s="93"/>
      <c r="G2" s="93"/>
      <c r="H2" s="93"/>
      <c r="I2" s="93"/>
      <c r="J2" s="93"/>
      <c r="K2" s="93"/>
      <c r="L2" s="93"/>
      <c r="M2" s="93"/>
      <c r="N2" s="93"/>
      <c r="O2" s="93"/>
    </row>
    <row r="3" spans="1:15" ht="19.149999999999999" customHeight="1">
      <c r="A3" s="652" t="s">
        <v>408</v>
      </c>
      <c r="B3" s="653"/>
      <c r="C3" s="653"/>
      <c r="D3" s="653"/>
      <c r="E3" s="653"/>
      <c r="F3" s="653"/>
      <c r="G3" s="653"/>
      <c r="H3" s="653"/>
      <c r="I3" s="653"/>
      <c r="J3" s="653"/>
      <c r="K3" s="653"/>
      <c r="L3" s="653"/>
      <c r="M3" s="653"/>
      <c r="N3" s="653"/>
      <c r="O3" s="654"/>
    </row>
    <row r="4" spans="1:15" ht="19.149999999999999" customHeight="1">
      <c r="A4" s="652" t="s">
        <v>205</v>
      </c>
      <c r="B4" s="653"/>
      <c r="C4" s="653"/>
      <c r="D4" s="653"/>
      <c r="E4" s="653"/>
      <c r="F4" s="653"/>
      <c r="G4" s="653"/>
      <c r="H4" s="653"/>
      <c r="I4" s="653"/>
      <c r="J4" s="653"/>
      <c r="K4" s="653"/>
      <c r="L4" s="653"/>
      <c r="M4" s="653"/>
      <c r="N4" s="653"/>
      <c r="O4" s="654"/>
    </row>
    <row r="5" spans="1:15" ht="19.899999999999999" customHeight="1">
      <c r="A5" s="589" t="s">
        <v>85</v>
      </c>
      <c r="B5" s="589" t="s">
        <v>133</v>
      </c>
      <c r="C5" s="589" t="s">
        <v>44</v>
      </c>
      <c r="D5" s="589" t="s">
        <v>42</v>
      </c>
      <c r="E5" s="589" t="s">
        <v>43</v>
      </c>
      <c r="F5" s="589" t="s">
        <v>12</v>
      </c>
      <c r="G5" s="589" t="s">
        <v>75</v>
      </c>
      <c r="H5" s="774" t="s">
        <v>13</v>
      </c>
      <c r="I5" s="589" t="s">
        <v>134</v>
      </c>
      <c r="J5" s="776" t="s">
        <v>135</v>
      </c>
      <c r="K5" s="777"/>
      <c r="L5" s="778"/>
      <c r="M5" s="776" t="s">
        <v>136</v>
      </c>
      <c r="N5" s="777"/>
      <c r="O5" s="778"/>
    </row>
    <row r="6" spans="1:15" ht="19.899999999999999" customHeight="1">
      <c r="A6" s="773"/>
      <c r="B6" s="773"/>
      <c r="C6" s="773"/>
      <c r="D6" s="773"/>
      <c r="E6" s="773"/>
      <c r="F6" s="773"/>
      <c r="G6" s="773"/>
      <c r="H6" s="775"/>
      <c r="I6" s="773"/>
      <c r="J6" s="276" t="s">
        <v>137</v>
      </c>
      <c r="K6" s="276" t="s">
        <v>27</v>
      </c>
      <c r="L6" s="276" t="s">
        <v>138</v>
      </c>
      <c r="M6" s="276" t="s">
        <v>94</v>
      </c>
      <c r="N6" s="536" t="s">
        <v>27</v>
      </c>
      <c r="O6" s="536" t="s">
        <v>21</v>
      </c>
    </row>
    <row r="7" spans="1:15" s="79" customFormat="1" ht="15" customHeight="1">
      <c r="A7" s="300" t="s">
        <v>348</v>
      </c>
      <c r="B7" s="300" t="s">
        <v>395</v>
      </c>
      <c r="C7" s="300" t="s">
        <v>347</v>
      </c>
      <c r="D7" s="300" t="s">
        <v>346</v>
      </c>
      <c r="E7" s="300" t="s">
        <v>346</v>
      </c>
      <c r="F7" s="300" t="s">
        <v>356</v>
      </c>
      <c r="G7" s="300"/>
      <c r="H7" s="303" t="s">
        <v>266</v>
      </c>
      <c r="I7" s="300" t="s">
        <v>429</v>
      </c>
      <c r="J7" s="548">
        <v>200000</v>
      </c>
      <c r="K7" s="548">
        <v>200000</v>
      </c>
      <c r="L7" s="548">
        <v>261667</v>
      </c>
      <c r="M7" s="279">
        <v>179633278</v>
      </c>
      <c r="N7" s="279">
        <v>176928557.99000001</v>
      </c>
      <c r="O7" s="279">
        <v>171948659.24999997</v>
      </c>
    </row>
    <row r="8" spans="1:15" s="11" customFormat="1">
      <c r="A8" s="779" t="s">
        <v>353</v>
      </c>
      <c r="B8" s="780"/>
      <c r="C8" s="780"/>
      <c r="D8" s="780"/>
      <c r="E8" s="780"/>
      <c r="F8" s="780"/>
      <c r="G8" s="780"/>
      <c r="H8" s="780"/>
      <c r="I8" s="780"/>
      <c r="J8" s="780"/>
      <c r="K8" s="780"/>
      <c r="L8" s="780"/>
      <c r="M8" s="780"/>
      <c r="N8" s="780"/>
      <c r="O8" s="781"/>
    </row>
    <row r="9" spans="1:15" s="11" customFormat="1">
      <c r="A9" s="740" t="s">
        <v>430</v>
      </c>
      <c r="B9" s="741"/>
      <c r="C9" s="741"/>
      <c r="D9" s="741"/>
      <c r="E9" s="741"/>
      <c r="F9" s="741"/>
      <c r="G9" s="741"/>
      <c r="H9" s="741"/>
      <c r="I9" s="741"/>
      <c r="J9" s="741"/>
      <c r="K9" s="741"/>
      <c r="L9" s="741"/>
      <c r="M9" s="741"/>
      <c r="N9" s="741"/>
      <c r="O9" s="742"/>
    </row>
    <row r="10" spans="1:15" s="11" customFormat="1" ht="13.5" customHeight="1">
      <c r="A10" s="697" t="s">
        <v>634</v>
      </c>
      <c r="B10" s="698"/>
      <c r="C10" s="698"/>
      <c r="D10" s="698"/>
      <c r="E10" s="698"/>
      <c r="F10" s="698"/>
      <c r="G10" s="698"/>
      <c r="H10" s="698"/>
      <c r="I10" s="698"/>
      <c r="J10" s="698"/>
      <c r="K10" s="698"/>
      <c r="L10" s="698"/>
      <c r="M10" s="698"/>
      <c r="N10" s="698"/>
      <c r="O10" s="699"/>
    </row>
    <row r="11" spans="1:15" s="11" customFormat="1" ht="37.5" customHeight="1">
      <c r="A11" s="782" t="s">
        <v>633</v>
      </c>
      <c r="B11" s="783"/>
      <c r="C11" s="783"/>
      <c r="D11" s="783"/>
      <c r="E11" s="783"/>
      <c r="F11" s="783"/>
      <c r="G11" s="783"/>
      <c r="H11" s="783"/>
      <c r="I11" s="783"/>
      <c r="J11" s="783"/>
      <c r="K11" s="783"/>
      <c r="L11" s="783"/>
      <c r="M11" s="783"/>
      <c r="N11" s="783"/>
      <c r="O11" s="784"/>
    </row>
    <row r="12" spans="1:15">
      <c r="A12" s="589" t="s">
        <v>85</v>
      </c>
      <c r="B12" s="589" t="s">
        <v>133</v>
      </c>
      <c r="C12" s="589" t="s">
        <v>44</v>
      </c>
      <c r="D12" s="589" t="s">
        <v>42</v>
      </c>
      <c r="E12" s="589" t="s">
        <v>43</v>
      </c>
      <c r="F12" s="589" t="s">
        <v>12</v>
      </c>
      <c r="G12" s="589" t="s">
        <v>75</v>
      </c>
      <c r="H12" s="774" t="s">
        <v>13</v>
      </c>
      <c r="I12" s="589" t="s">
        <v>134</v>
      </c>
      <c r="J12" s="776" t="s">
        <v>135</v>
      </c>
      <c r="K12" s="777"/>
      <c r="L12" s="778"/>
      <c r="M12" s="776" t="s">
        <v>136</v>
      </c>
      <c r="N12" s="777"/>
      <c r="O12" s="778"/>
    </row>
    <row r="13" spans="1:15" s="79" customFormat="1" ht="15" customHeight="1">
      <c r="A13" s="773"/>
      <c r="B13" s="773"/>
      <c r="C13" s="773"/>
      <c r="D13" s="773"/>
      <c r="E13" s="773"/>
      <c r="F13" s="773"/>
      <c r="G13" s="773"/>
      <c r="H13" s="775"/>
      <c r="I13" s="773"/>
      <c r="J13" s="276" t="s">
        <v>137</v>
      </c>
      <c r="K13" s="276" t="s">
        <v>27</v>
      </c>
      <c r="L13" s="276" t="s">
        <v>138</v>
      </c>
      <c r="M13" s="276" t="s">
        <v>94</v>
      </c>
      <c r="N13" s="536" t="s">
        <v>27</v>
      </c>
      <c r="O13" s="536" t="s">
        <v>21</v>
      </c>
    </row>
    <row r="14" spans="1:15" ht="25.5">
      <c r="A14" s="301" t="s">
        <v>348</v>
      </c>
      <c r="B14" s="301" t="s">
        <v>379</v>
      </c>
      <c r="C14" s="301" t="s">
        <v>347</v>
      </c>
      <c r="D14" s="301" t="s">
        <v>346</v>
      </c>
      <c r="E14" s="301" t="s">
        <v>361</v>
      </c>
      <c r="F14" s="301" t="s">
        <v>431</v>
      </c>
      <c r="G14" s="302"/>
      <c r="H14" s="303" t="s">
        <v>269</v>
      </c>
      <c r="I14" s="302" t="s">
        <v>432</v>
      </c>
      <c r="J14" s="301" t="s">
        <v>433</v>
      </c>
      <c r="K14" s="301" t="s">
        <v>600</v>
      </c>
      <c r="L14" s="301" t="s">
        <v>601</v>
      </c>
      <c r="M14" s="279">
        <v>45950595</v>
      </c>
      <c r="N14" s="279">
        <v>57631553.600000001</v>
      </c>
      <c r="O14" s="279">
        <v>37900246.520000003</v>
      </c>
    </row>
    <row r="15" spans="1:15" s="11" customFormat="1">
      <c r="A15" s="785" t="s">
        <v>353</v>
      </c>
      <c r="B15" s="786"/>
      <c r="C15" s="786"/>
      <c r="D15" s="786"/>
      <c r="E15" s="786"/>
      <c r="F15" s="786"/>
      <c r="G15" s="786"/>
      <c r="H15" s="786"/>
      <c r="I15" s="786"/>
      <c r="J15" s="786"/>
      <c r="K15" s="786"/>
      <c r="L15" s="786"/>
      <c r="M15" s="786"/>
      <c r="N15" s="786"/>
      <c r="O15" s="787"/>
    </row>
    <row r="16" spans="1:15" s="11" customFormat="1">
      <c r="A16" s="746" t="s">
        <v>370</v>
      </c>
      <c r="B16" s="788"/>
      <c r="C16" s="788"/>
      <c r="D16" s="788"/>
      <c r="E16" s="788"/>
      <c r="F16" s="788"/>
      <c r="G16" s="788"/>
      <c r="H16" s="788"/>
      <c r="I16" s="788"/>
      <c r="J16" s="788"/>
      <c r="K16" s="788"/>
      <c r="L16" s="788"/>
      <c r="M16" s="788"/>
      <c r="N16" s="788"/>
      <c r="O16" s="789"/>
    </row>
    <row r="17" spans="1:15" s="11" customFormat="1" ht="13.5" customHeight="1">
      <c r="A17" s="697" t="s">
        <v>634</v>
      </c>
      <c r="B17" s="698"/>
      <c r="C17" s="698"/>
      <c r="D17" s="698"/>
      <c r="E17" s="698"/>
      <c r="F17" s="698"/>
      <c r="G17" s="698"/>
      <c r="H17" s="698"/>
      <c r="I17" s="698"/>
      <c r="J17" s="698"/>
      <c r="K17" s="698"/>
      <c r="L17" s="698"/>
      <c r="M17" s="698"/>
      <c r="N17" s="698"/>
      <c r="O17" s="699"/>
    </row>
    <row r="18" spans="1:15" s="11" customFormat="1" ht="38.25" customHeight="1">
      <c r="A18" s="770" t="s">
        <v>637</v>
      </c>
      <c r="B18" s="771"/>
      <c r="C18" s="771"/>
      <c r="D18" s="771"/>
      <c r="E18" s="771"/>
      <c r="F18" s="771"/>
      <c r="G18" s="771"/>
      <c r="H18" s="771"/>
      <c r="I18" s="771"/>
      <c r="J18" s="771"/>
      <c r="K18" s="771"/>
      <c r="L18" s="771"/>
      <c r="M18" s="771"/>
      <c r="N18" s="771"/>
      <c r="O18" s="772"/>
    </row>
    <row r="19" spans="1:15">
      <c r="A19" s="589"/>
      <c r="B19" s="589" t="s">
        <v>133</v>
      </c>
      <c r="C19" s="589" t="s">
        <v>44</v>
      </c>
      <c r="D19" s="589" t="s">
        <v>42</v>
      </c>
      <c r="E19" s="589" t="s">
        <v>43</v>
      </c>
      <c r="F19" s="589" t="s">
        <v>12</v>
      </c>
      <c r="G19" s="589" t="s">
        <v>75</v>
      </c>
      <c r="H19" s="774" t="s">
        <v>13</v>
      </c>
      <c r="I19" s="589" t="s">
        <v>134</v>
      </c>
      <c r="J19" s="776" t="s">
        <v>135</v>
      </c>
      <c r="K19" s="777"/>
      <c r="L19" s="778"/>
      <c r="M19" s="776" t="s">
        <v>136</v>
      </c>
      <c r="N19" s="777"/>
      <c r="O19" s="778"/>
    </row>
    <row r="20" spans="1:15">
      <c r="A20" s="773"/>
      <c r="B20" s="773"/>
      <c r="C20" s="773"/>
      <c r="D20" s="773"/>
      <c r="E20" s="773"/>
      <c r="F20" s="773"/>
      <c r="G20" s="773"/>
      <c r="H20" s="775"/>
      <c r="I20" s="773"/>
      <c r="J20" s="276" t="s">
        <v>137</v>
      </c>
      <c r="K20" s="276" t="s">
        <v>27</v>
      </c>
      <c r="L20" s="276" t="s">
        <v>138</v>
      </c>
      <c r="M20" s="276" t="s">
        <v>94</v>
      </c>
      <c r="N20" s="536" t="s">
        <v>27</v>
      </c>
      <c r="O20" s="536" t="s">
        <v>21</v>
      </c>
    </row>
    <row r="21" spans="1:15">
      <c r="A21" s="304" t="s">
        <v>348</v>
      </c>
      <c r="B21" s="304" t="s">
        <v>347</v>
      </c>
      <c r="C21" s="304" t="s">
        <v>347</v>
      </c>
      <c r="D21" s="304" t="s">
        <v>346</v>
      </c>
      <c r="E21" s="304" t="s">
        <v>379</v>
      </c>
      <c r="F21" s="304" t="s">
        <v>362</v>
      </c>
      <c r="G21" s="304"/>
      <c r="H21" s="305" t="s">
        <v>272</v>
      </c>
      <c r="I21" s="304" t="s">
        <v>273</v>
      </c>
      <c r="J21" s="284">
        <v>3000000</v>
      </c>
      <c r="K21" s="284">
        <v>3001000</v>
      </c>
      <c r="L21" s="284">
        <v>6152467</v>
      </c>
      <c r="M21" s="284">
        <v>7585030</v>
      </c>
      <c r="N21" s="284">
        <v>8006487.54</v>
      </c>
      <c r="O21" s="284">
        <v>6682549.4900000002</v>
      </c>
    </row>
    <row r="22" spans="1:15" s="444" customFormat="1" ht="15" customHeight="1">
      <c r="A22" s="758" t="s">
        <v>353</v>
      </c>
      <c r="B22" s="759"/>
      <c r="C22" s="759"/>
      <c r="D22" s="759"/>
      <c r="E22" s="759"/>
      <c r="F22" s="759"/>
      <c r="G22" s="759"/>
      <c r="H22" s="759"/>
      <c r="I22" s="759"/>
      <c r="J22" s="759"/>
      <c r="K22" s="759"/>
      <c r="L22" s="759"/>
      <c r="M22" s="759"/>
      <c r="N22" s="759"/>
      <c r="O22" s="760"/>
    </row>
    <row r="23" spans="1:15" s="11" customFormat="1">
      <c r="A23" s="764" t="s">
        <v>434</v>
      </c>
      <c r="B23" s="765"/>
      <c r="C23" s="765"/>
      <c r="D23" s="765"/>
      <c r="E23" s="765"/>
      <c r="F23" s="765"/>
      <c r="G23" s="765"/>
      <c r="H23" s="765"/>
      <c r="I23" s="765"/>
      <c r="J23" s="765"/>
      <c r="K23" s="765"/>
      <c r="L23" s="765"/>
      <c r="M23" s="765"/>
      <c r="N23" s="765"/>
      <c r="O23" s="766"/>
    </row>
    <row r="24" spans="1:15" s="11" customFormat="1">
      <c r="A24" s="697" t="s">
        <v>634</v>
      </c>
      <c r="B24" s="698"/>
      <c r="C24" s="698"/>
      <c r="D24" s="698"/>
      <c r="E24" s="698"/>
      <c r="F24" s="698"/>
      <c r="G24" s="698"/>
      <c r="H24" s="698"/>
      <c r="I24" s="698"/>
      <c r="J24" s="698"/>
      <c r="K24" s="698"/>
      <c r="L24" s="698"/>
      <c r="M24" s="698"/>
      <c r="N24" s="698"/>
      <c r="O24" s="699"/>
    </row>
    <row r="25" spans="1:15" s="11" customFormat="1" ht="36.75" customHeight="1">
      <c r="A25" s="761" t="s">
        <v>435</v>
      </c>
      <c r="B25" s="762"/>
      <c r="C25" s="762"/>
      <c r="D25" s="762"/>
      <c r="E25" s="762"/>
      <c r="F25" s="762"/>
      <c r="G25" s="762"/>
      <c r="H25" s="762"/>
      <c r="I25" s="762"/>
      <c r="J25" s="762"/>
      <c r="K25" s="762"/>
      <c r="L25" s="762"/>
      <c r="M25" s="762"/>
      <c r="N25" s="762"/>
      <c r="O25" s="763"/>
    </row>
    <row r="26" spans="1:15" s="11" customFormat="1" ht="47.25" customHeight="1">
      <c r="A26" s="761" t="s">
        <v>436</v>
      </c>
      <c r="B26" s="762"/>
      <c r="C26" s="762"/>
      <c r="D26" s="762"/>
      <c r="E26" s="762"/>
      <c r="F26" s="762"/>
      <c r="G26" s="762"/>
      <c r="H26" s="762"/>
      <c r="I26" s="762"/>
      <c r="J26" s="762"/>
      <c r="K26" s="762"/>
      <c r="L26" s="762"/>
      <c r="M26" s="762"/>
      <c r="N26" s="762"/>
      <c r="O26" s="763"/>
    </row>
    <row r="27" spans="1:15" s="11" customFormat="1" ht="27.75" customHeight="1">
      <c r="A27" s="761" t="s">
        <v>437</v>
      </c>
      <c r="B27" s="762"/>
      <c r="C27" s="762"/>
      <c r="D27" s="762"/>
      <c r="E27" s="762"/>
      <c r="F27" s="762"/>
      <c r="G27" s="762"/>
      <c r="H27" s="762"/>
      <c r="I27" s="762"/>
      <c r="J27" s="762"/>
      <c r="K27" s="762"/>
      <c r="L27" s="762"/>
      <c r="M27" s="762"/>
      <c r="N27" s="762"/>
      <c r="O27" s="763"/>
    </row>
    <row r="28" spans="1:15" s="11" customFormat="1" ht="18.75" customHeight="1">
      <c r="A28" s="767" t="s">
        <v>438</v>
      </c>
      <c r="B28" s="768"/>
      <c r="C28" s="768"/>
      <c r="D28" s="768"/>
      <c r="E28" s="768"/>
      <c r="F28" s="768"/>
      <c r="G28" s="768"/>
      <c r="H28" s="768"/>
      <c r="I28" s="768"/>
      <c r="J28" s="768"/>
      <c r="K28" s="768"/>
      <c r="L28" s="768"/>
      <c r="M28" s="768"/>
      <c r="N28" s="768"/>
      <c r="O28" s="769"/>
    </row>
    <row r="29" spans="1:15">
      <c r="A29" s="711" t="s">
        <v>85</v>
      </c>
      <c r="B29" s="711" t="s">
        <v>133</v>
      </c>
      <c r="C29" s="711" t="s">
        <v>44</v>
      </c>
      <c r="D29" s="711" t="s">
        <v>42</v>
      </c>
      <c r="E29" s="711" t="s">
        <v>43</v>
      </c>
      <c r="F29" s="711" t="s">
        <v>12</v>
      </c>
      <c r="G29" s="711" t="s">
        <v>75</v>
      </c>
      <c r="H29" s="713" t="s">
        <v>13</v>
      </c>
      <c r="I29" s="711" t="s">
        <v>134</v>
      </c>
      <c r="J29" s="715" t="s">
        <v>135</v>
      </c>
      <c r="K29" s="716"/>
      <c r="L29" s="717"/>
      <c r="M29" s="715" t="s">
        <v>136</v>
      </c>
      <c r="N29" s="716"/>
      <c r="O29" s="717"/>
    </row>
    <row r="30" spans="1:15">
      <c r="A30" s="712"/>
      <c r="B30" s="712"/>
      <c r="C30" s="712"/>
      <c r="D30" s="712"/>
      <c r="E30" s="712"/>
      <c r="F30" s="712"/>
      <c r="G30" s="712"/>
      <c r="H30" s="714"/>
      <c r="I30" s="712"/>
      <c r="J30" s="276" t="s">
        <v>137</v>
      </c>
      <c r="K30" s="276" t="s">
        <v>27</v>
      </c>
      <c r="L30" s="276" t="s">
        <v>138</v>
      </c>
      <c r="M30" s="276" t="s">
        <v>94</v>
      </c>
      <c r="N30" s="536" t="s">
        <v>27</v>
      </c>
      <c r="O30" s="536" t="s">
        <v>21</v>
      </c>
    </row>
    <row r="31" spans="1:15">
      <c r="A31" s="306" t="s">
        <v>348</v>
      </c>
      <c r="B31" s="306" t="s">
        <v>347</v>
      </c>
      <c r="C31" s="306" t="s">
        <v>347</v>
      </c>
      <c r="D31" s="306" t="s">
        <v>346</v>
      </c>
      <c r="E31" s="306" t="s">
        <v>379</v>
      </c>
      <c r="F31" s="306" t="s">
        <v>439</v>
      </c>
      <c r="G31" s="306"/>
      <c r="H31" s="307" t="s">
        <v>274</v>
      </c>
      <c r="I31" s="306" t="s">
        <v>275</v>
      </c>
      <c r="J31" s="308" t="s">
        <v>440</v>
      </c>
      <c r="K31" s="308" t="s">
        <v>602</v>
      </c>
      <c r="L31" s="308" t="s">
        <v>603</v>
      </c>
      <c r="M31" s="294">
        <v>74913975</v>
      </c>
      <c r="N31" s="294">
        <v>83772826.820000023</v>
      </c>
      <c r="O31" s="294">
        <v>78539721.180000022</v>
      </c>
    </row>
    <row r="32" spans="1:15" s="11" customFormat="1">
      <c r="A32" s="758" t="s">
        <v>353</v>
      </c>
      <c r="B32" s="759"/>
      <c r="C32" s="759"/>
      <c r="D32" s="759"/>
      <c r="E32" s="759"/>
      <c r="F32" s="759"/>
      <c r="G32" s="759"/>
      <c r="H32" s="759"/>
      <c r="I32" s="759"/>
      <c r="J32" s="759"/>
      <c r="K32" s="759"/>
      <c r="L32" s="759"/>
      <c r="M32" s="759"/>
      <c r="N32" s="759"/>
      <c r="O32" s="760"/>
    </row>
    <row r="33" spans="1:16" s="11" customFormat="1" ht="12.75" customHeight="1">
      <c r="A33" s="764" t="s">
        <v>441</v>
      </c>
      <c r="B33" s="765"/>
      <c r="C33" s="765"/>
      <c r="D33" s="765"/>
      <c r="E33" s="765"/>
      <c r="F33" s="765"/>
      <c r="G33" s="765"/>
      <c r="H33" s="765"/>
      <c r="I33" s="765"/>
      <c r="J33" s="765"/>
      <c r="K33" s="765"/>
      <c r="L33" s="765"/>
      <c r="M33" s="765"/>
      <c r="N33" s="765"/>
      <c r="O33" s="766"/>
    </row>
    <row r="34" spans="1:16" s="11" customFormat="1" ht="13.5" customHeight="1">
      <c r="A34" s="697" t="s">
        <v>634</v>
      </c>
      <c r="B34" s="698"/>
      <c r="C34" s="698"/>
      <c r="D34" s="698"/>
      <c r="E34" s="698"/>
      <c r="F34" s="698"/>
      <c r="G34" s="698"/>
      <c r="H34" s="698"/>
      <c r="I34" s="698"/>
      <c r="J34" s="698"/>
      <c r="K34" s="698"/>
      <c r="L34" s="698"/>
      <c r="M34" s="698"/>
      <c r="N34" s="698"/>
      <c r="O34" s="699"/>
      <c r="P34" s="445"/>
    </row>
    <row r="35" spans="1:16" s="447" customFormat="1" ht="24.75" customHeight="1">
      <c r="A35" s="761" t="s">
        <v>635</v>
      </c>
      <c r="B35" s="762"/>
      <c r="C35" s="762"/>
      <c r="D35" s="762"/>
      <c r="E35" s="762"/>
      <c r="F35" s="762"/>
      <c r="G35" s="762"/>
      <c r="H35" s="762"/>
      <c r="I35" s="762"/>
      <c r="J35" s="762"/>
      <c r="K35" s="762"/>
      <c r="L35" s="762"/>
      <c r="M35" s="762"/>
      <c r="N35" s="762"/>
      <c r="O35" s="763"/>
      <c r="P35" s="446"/>
    </row>
    <row r="36" spans="1:16" s="11" customFormat="1">
      <c r="A36" s="761" t="s">
        <v>442</v>
      </c>
      <c r="B36" s="762"/>
      <c r="C36" s="762"/>
      <c r="D36" s="762"/>
      <c r="E36" s="762"/>
      <c r="F36" s="762"/>
      <c r="G36" s="762"/>
      <c r="H36" s="762"/>
      <c r="I36" s="762"/>
      <c r="J36" s="762"/>
      <c r="K36" s="762"/>
      <c r="L36" s="762"/>
      <c r="M36" s="762"/>
      <c r="N36" s="762"/>
      <c r="O36" s="763"/>
    </row>
    <row r="37" spans="1:16">
      <c r="A37" s="711" t="s">
        <v>85</v>
      </c>
      <c r="B37" s="711" t="s">
        <v>133</v>
      </c>
      <c r="C37" s="711" t="s">
        <v>44</v>
      </c>
      <c r="D37" s="711" t="s">
        <v>42</v>
      </c>
      <c r="E37" s="711" t="s">
        <v>43</v>
      </c>
      <c r="F37" s="711" t="s">
        <v>12</v>
      </c>
      <c r="G37" s="711" t="s">
        <v>75</v>
      </c>
      <c r="H37" s="713" t="s">
        <v>13</v>
      </c>
      <c r="I37" s="711" t="s">
        <v>134</v>
      </c>
      <c r="J37" s="715" t="s">
        <v>135</v>
      </c>
      <c r="K37" s="716"/>
      <c r="L37" s="717"/>
      <c r="M37" s="715" t="s">
        <v>136</v>
      </c>
      <c r="N37" s="716"/>
      <c r="O37" s="717"/>
    </row>
    <row r="38" spans="1:16">
      <c r="A38" s="712"/>
      <c r="B38" s="712"/>
      <c r="C38" s="712"/>
      <c r="D38" s="712"/>
      <c r="E38" s="712"/>
      <c r="F38" s="712"/>
      <c r="G38" s="712"/>
      <c r="H38" s="714"/>
      <c r="I38" s="712"/>
      <c r="J38" s="276" t="s">
        <v>137</v>
      </c>
      <c r="K38" s="276" t="s">
        <v>27</v>
      </c>
      <c r="L38" s="276" t="s">
        <v>138</v>
      </c>
      <c r="M38" s="276" t="s">
        <v>94</v>
      </c>
      <c r="N38" s="536" t="s">
        <v>27</v>
      </c>
      <c r="O38" s="536" t="s">
        <v>21</v>
      </c>
    </row>
    <row r="39" spans="1:16">
      <c r="A39" s="306" t="s">
        <v>348</v>
      </c>
      <c r="B39" s="306" t="s">
        <v>347</v>
      </c>
      <c r="C39" s="306" t="s">
        <v>347</v>
      </c>
      <c r="D39" s="306" t="s">
        <v>347</v>
      </c>
      <c r="E39" s="306" t="s">
        <v>346</v>
      </c>
      <c r="F39" s="306" t="s">
        <v>443</v>
      </c>
      <c r="G39" s="306"/>
      <c r="H39" s="307" t="s">
        <v>277</v>
      </c>
      <c r="I39" s="306" t="s">
        <v>278</v>
      </c>
      <c r="J39" s="294">
        <v>350000</v>
      </c>
      <c r="K39" s="294">
        <v>363750</v>
      </c>
      <c r="L39" s="294">
        <v>138277</v>
      </c>
      <c r="M39" s="294">
        <v>10686642</v>
      </c>
      <c r="N39" s="294">
        <v>15753201.620000001</v>
      </c>
      <c r="O39" s="294">
        <v>15662580.569999998</v>
      </c>
    </row>
    <row r="40" spans="1:16" s="11" customFormat="1">
      <c r="A40" s="758" t="s">
        <v>353</v>
      </c>
      <c r="B40" s="759"/>
      <c r="C40" s="759"/>
      <c r="D40" s="759"/>
      <c r="E40" s="759"/>
      <c r="F40" s="759"/>
      <c r="G40" s="759"/>
      <c r="H40" s="759"/>
      <c r="I40" s="759"/>
      <c r="J40" s="759"/>
      <c r="K40" s="759"/>
      <c r="L40" s="759"/>
      <c r="M40" s="759"/>
      <c r="N40" s="759"/>
      <c r="O40" s="760"/>
    </row>
    <row r="41" spans="1:16" s="11" customFormat="1">
      <c r="A41" s="764" t="s">
        <v>444</v>
      </c>
      <c r="B41" s="765"/>
      <c r="C41" s="765"/>
      <c r="D41" s="765"/>
      <c r="E41" s="765"/>
      <c r="F41" s="765"/>
      <c r="G41" s="765"/>
      <c r="H41" s="765"/>
      <c r="I41" s="765"/>
      <c r="J41" s="765"/>
      <c r="K41" s="765"/>
      <c r="L41" s="765"/>
      <c r="M41" s="765"/>
      <c r="N41" s="765"/>
      <c r="O41" s="766"/>
    </row>
    <row r="42" spans="1:16" s="11" customFormat="1">
      <c r="A42" s="697" t="s">
        <v>634</v>
      </c>
      <c r="B42" s="698"/>
      <c r="C42" s="698"/>
      <c r="D42" s="698"/>
      <c r="E42" s="698"/>
      <c r="F42" s="698"/>
      <c r="G42" s="698"/>
      <c r="H42" s="698"/>
      <c r="I42" s="698"/>
      <c r="J42" s="698"/>
      <c r="K42" s="698"/>
      <c r="L42" s="698"/>
      <c r="M42" s="698"/>
      <c r="N42" s="698"/>
      <c r="O42" s="699"/>
    </row>
    <row r="43" spans="1:16" s="11" customFormat="1">
      <c r="A43" s="764" t="s">
        <v>638</v>
      </c>
      <c r="B43" s="765"/>
      <c r="C43" s="765"/>
      <c r="D43" s="765"/>
      <c r="E43" s="765"/>
      <c r="F43" s="765"/>
      <c r="G43" s="765"/>
      <c r="H43" s="765"/>
      <c r="I43" s="765"/>
      <c r="J43" s="765"/>
      <c r="K43" s="765"/>
      <c r="L43" s="765"/>
      <c r="M43" s="765"/>
      <c r="N43" s="765"/>
      <c r="O43" s="766"/>
    </row>
    <row r="44" spans="1:16" s="11" customFormat="1" ht="14.25" customHeight="1">
      <c r="A44" s="767" t="s">
        <v>445</v>
      </c>
      <c r="B44" s="768"/>
      <c r="C44" s="768"/>
      <c r="D44" s="768"/>
      <c r="E44" s="768"/>
      <c r="F44" s="768"/>
      <c r="G44" s="768"/>
      <c r="H44" s="768"/>
      <c r="I44" s="768"/>
      <c r="J44" s="768"/>
      <c r="K44" s="768"/>
      <c r="L44" s="768"/>
      <c r="M44" s="768"/>
      <c r="N44" s="768"/>
      <c r="O44" s="769"/>
    </row>
    <row r="45" spans="1:16">
      <c r="A45" s="711" t="s">
        <v>85</v>
      </c>
      <c r="B45" s="711" t="s">
        <v>133</v>
      </c>
      <c r="C45" s="711" t="s">
        <v>44</v>
      </c>
      <c r="D45" s="711" t="s">
        <v>42</v>
      </c>
      <c r="E45" s="711" t="s">
        <v>43</v>
      </c>
      <c r="F45" s="711" t="s">
        <v>12</v>
      </c>
      <c r="G45" s="711" t="s">
        <v>75</v>
      </c>
      <c r="H45" s="713" t="s">
        <v>13</v>
      </c>
      <c r="I45" s="711" t="s">
        <v>134</v>
      </c>
      <c r="J45" s="715" t="s">
        <v>135</v>
      </c>
      <c r="K45" s="716"/>
      <c r="L45" s="717"/>
      <c r="M45" s="715" t="s">
        <v>136</v>
      </c>
      <c r="N45" s="716"/>
      <c r="O45" s="717"/>
    </row>
    <row r="46" spans="1:16">
      <c r="A46" s="712"/>
      <c r="B46" s="712"/>
      <c r="C46" s="712"/>
      <c r="D46" s="712"/>
      <c r="E46" s="712"/>
      <c r="F46" s="712"/>
      <c r="G46" s="712"/>
      <c r="H46" s="714"/>
      <c r="I46" s="712"/>
      <c r="J46" s="276" t="s">
        <v>137</v>
      </c>
      <c r="K46" s="276" t="s">
        <v>27</v>
      </c>
      <c r="L46" s="276" t="s">
        <v>138</v>
      </c>
      <c r="M46" s="276" t="s">
        <v>94</v>
      </c>
      <c r="N46" s="536" t="s">
        <v>27</v>
      </c>
      <c r="O46" s="536" t="s">
        <v>21</v>
      </c>
    </row>
    <row r="47" spans="1:16">
      <c r="A47" s="306" t="s">
        <v>348</v>
      </c>
      <c r="B47" s="306" t="s">
        <v>346</v>
      </c>
      <c r="C47" s="306" t="s">
        <v>347</v>
      </c>
      <c r="D47" s="306" t="s">
        <v>347</v>
      </c>
      <c r="E47" s="306" t="s">
        <v>346</v>
      </c>
      <c r="F47" s="306" t="s">
        <v>369</v>
      </c>
      <c r="G47" s="306"/>
      <c r="H47" s="307" t="s">
        <v>446</v>
      </c>
      <c r="I47" s="306" t="s">
        <v>221</v>
      </c>
      <c r="J47" s="309">
        <v>0</v>
      </c>
      <c r="K47" s="298">
        <v>19</v>
      </c>
      <c r="L47" s="298">
        <v>18</v>
      </c>
      <c r="M47" s="298">
        <v>0</v>
      </c>
      <c r="N47" s="298">
        <v>29646800.02</v>
      </c>
      <c r="O47" s="298">
        <v>12699029.779999999</v>
      </c>
    </row>
    <row r="48" spans="1:16" s="11" customFormat="1">
      <c r="A48" s="758" t="s">
        <v>353</v>
      </c>
      <c r="B48" s="759"/>
      <c r="C48" s="759"/>
      <c r="D48" s="759"/>
      <c r="E48" s="759"/>
      <c r="F48" s="759"/>
      <c r="G48" s="759"/>
      <c r="H48" s="759"/>
      <c r="I48" s="759"/>
      <c r="J48" s="759"/>
      <c r="K48" s="759"/>
      <c r="L48" s="759"/>
      <c r="M48" s="759"/>
      <c r="N48" s="759"/>
      <c r="O48" s="760"/>
    </row>
    <row r="49" spans="1:15" s="11" customFormat="1">
      <c r="A49" s="761" t="s">
        <v>447</v>
      </c>
      <c r="B49" s="762"/>
      <c r="C49" s="762"/>
      <c r="D49" s="762"/>
      <c r="E49" s="762"/>
      <c r="F49" s="762"/>
      <c r="G49" s="762"/>
      <c r="H49" s="762"/>
      <c r="I49" s="762"/>
      <c r="J49" s="762"/>
      <c r="K49" s="762"/>
      <c r="L49" s="762"/>
      <c r="M49" s="762"/>
      <c r="N49" s="762"/>
      <c r="O49" s="763"/>
    </row>
    <row r="50" spans="1:15" s="11" customFormat="1">
      <c r="A50" s="697" t="s">
        <v>634</v>
      </c>
      <c r="B50" s="698"/>
      <c r="C50" s="698"/>
      <c r="D50" s="698"/>
      <c r="E50" s="698"/>
      <c r="F50" s="698"/>
      <c r="G50" s="698"/>
      <c r="H50" s="698"/>
      <c r="I50" s="698"/>
      <c r="J50" s="698"/>
      <c r="K50" s="698"/>
      <c r="L50" s="698"/>
      <c r="M50" s="698"/>
      <c r="N50" s="698"/>
      <c r="O50" s="699"/>
    </row>
    <row r="51" spans="1:15" s="11" customFormat="1" ht="23.25" customHeight="1">
      <c r="A51" s="761" t="s">
        <v>639</v>
      </c>
      <c r="B51" s="762"/>
      <c r="C51" s="762"/>
      <c r="D51" s="762"/>
      <c r="E51" s="762"/>
      <c r="F51" s="762"/>
      <c r="G51" s="762"/>
      <c r="H51" s="762"/>
      <c r="I51" s="762"/>
      <c r="J51" s="762"/>
      <c r="K51" s="762"/>
      <c r="L51" s="762"/>
      <c r="M51" s="762"/>
      <c r="N51" s="762"/>
      <c r="O51" s="763"/>
    </row>
    <row r="52" spans="1:15">
      <c r="A52" s="711" t="s">
        <v>85</v>
      </c>
      <c r="B52" s="711" t="s">
        <v>133</v>
      </c>
      <c r="C52" s="711" t="s">
        <v>44</v>
      </c>
      <c r="D52" s="711" t="s">
        <v>42</v>
      </c>
      <c r="E52" s="711" t="s">
        <v>43</v>
      </c>
      <c r="F52" s="711" t="s">
        <v>12</v>
      </c>
      <c r="G52" s="711" t="s">
        <v>75</v>
      </c>
      <c r="H52" s="713" t="s">
        <v>13</v>
      </c>
      <c r="I52" s="711" t="s">
        <v>134</v>
      </c>
      <c r="J52" s="715" t="s">
        <v>135</v>
      </c>
      <c r="K52" s="716"/>
      <c r="L52" s="717"/>
      <c r="M52" s="715" t="s">
        <v>136</v>
      </c>
      <c r="N52" s="716"/>
      <c r="O52" s="717"/>
    </row>
    <row r="53" spans="1:15">
      <c r="A53" s="712"/>
      <c r="B53" s="712"/>
      <c r="C53" s="712"/>
      <c r="D53" s="712"/>
      <c r="E53" s="712"/>
      <c r="F53" s="712"/>
      <c r="G53" s="712"/>
      <c r="H53" s="714"/>
      <c r="I53" s="712"/>
      <c r="J53" s="276" t="s">
        <v>137</v>
      </c>
      <c r="K53" s="276" t="s">
        <v>27</v>
      </c>
      <c r="L53" s="276" t="s">
        <v>138</v>
      </c>
      <c r="M53" s="276" t="s">
        <v>94</v>
      </c>
      <c r="N53" s="536" t="s">
        <v>27</v>
      </c>
      <c r="O53" s="536" t="s">
        <v>21</v>
      </c>
    </row>
    <row r="54" spans="1:15" ht="49.5" customHeight="1">
      <c r="A54" s="306">
        <v>4</v>
      </c>
      <c r="B54" s="306">
        <v>1</v>
      </c>
      <c r="C54" s="306">
        <v>2</v>
      </c>
      <c r="D54" s="306">
        <v>2</v>
      </c>
      <c r="E54" s="306">
        <v>1</v>
      </c>
      <c r="F54" s="306">
        <v>215</v>
      </c>
      <c r="G54" s="306"/>
      <c r="H54" s="307" t="s">
        <v>448</v>
      </c>
      <c r="I54" s="306" t="s">
        <v>221</v>
      </c>
      <c r="J54" s="306" t="s">
        <v>449</v>
      </c>
      <c r="K54" s="306" t="s">
        <v>469</v>
      </c>
      <c r="L54" s="306" t="s">
        <v>468</v>
      </c>
      <c r="M54" s="298">
        <v>3083021</v>
      </c>
      <c r="N54" s="298">
        <v>3482256</v>
      </c>
      <c r="O54" s="298">
        <v>3447584.5</v>
      </c>
    </row>
    <row r="55" spans="1:15" s="11" customFormat="1">
      <c r="A55" s="758" t="s">
        <v>358</v>
      </c>
      <c r="B55" s="759"/>
      <c r="C55" s="759"/>
      <c r="D55" s="759"/>
      <c r="E55" s="759"/>
      <c r="F55" s="759"/>
      <c r="G55" s="759"/>
      <c r="H55" s="759"/>
      <c r="I55" s="759"/>
      <c r="J55" s="759"/>
      <c r="K55" s="759"/>
      <c r="L55" s="759"/>
      <c r="M55" s="759"/>
      <c r="N55" s="759"/>
      <c r="O55" s="760"/>
    </row>
    <row r="56" spans="1:15" s="11" customFormat="1">
      <c r="A56" s="752" t="s">
        <v>450</v>
      </c>
      <c r="B56" s="753"/>
      <c r="C56" s="753"/>
      <c r="D56" s="753"/>
      <c r="E56" s="753"/>
      <c r="F56" s="753"/>
      <c r="G56" s="753"/>
      <c r="H56" s="753"/>
      <c r="I56" s="753"/>
      <c r="J56" s="753"/>
      <c r="K56" s="753"/>
      <c r="L56" s="753"/>
      <c r="M56" s="753"/>
      <c r="N56" s="753"/>
      <c r="O56" s="754"/>
    </row>
    <row r="57" spans="1:15" s="11" customFormat="1">
      <c r="A57" s="697" t="s">
        <v>634</v>
      </c>
      <c r="B57" s="698"/>
      <c r="C57" s="698"/>
      <c r="D57" s="698"/>
      <c r="E57" s="698"/>
      <c r="F57" s="698"/>
      <c r="G57" s="698"/>
      <c r="H57" s="698"/>
      <c r="I57" s="698"/>
      <c r="J57" s="698"/>
      <c r="K57" s="698"/>
      <c r="L57" s="698"/>
      <c r="M57" s="698"/>
      <c r="N57" s="698"/>
      <c r="O57" s="699"/>
    </row>
    <row r="58" spans="1:15" s="11" customFormat="1">
      <c r="A58" s="746" t="s">
        <v>451</v>
      </c>
      <c r="B58" s="747"/>
      <c r="C58" s="747"/>
      <c r="D58" s="747"/>
      <c r="E58" s="747"/>
      <c r="F58" s="747"/>
      <c r="G58" s="747"/>
      <c r="H58" s="747"/>
      <c r="I58" s="747"/>
      <c r="J58" s="747"/>
      <c r="K58" s="747"/>
      <c r="L58" s="747"/>
      <c r="M58" s="747"/>
      <c r="N58" s="747"/>
      <c r="O58" s="748"/>
    </row>
    <row r="59" spans="1:15" s="11" customFormat="1">
      <c r="A59" s="755" t="s">
        <v>452</v>
      </c>
      <c r="B59" s="756"/>
      <c r="C59" s="756"/>
      <c r="D59" s="756"/>
      <c r="E59" s="756"/>
      <c r="F59" s="756"/>
      <c r="G59" s="756"/>
      <c r="H59" s="756"/>
      <c r="I59" s="756"/>
      <c r="J59" s="756"/>
      <c r="K59" s="756"/>
      <c r="L59" s="756"/>
      <c r="M59" s="756"/>
      <c r="N59" s="756"/>
      <c r="O59" s="757"/>
    </row>
    <row r="60" spans="1:15">
      <c r="A60" s="711" t="s">
        <v>85</v>
      </c>
      <c r="B60" s="711" t="s">
        <v>133</v>
      </c>
      <c r="C60" s="711" t="s">
        <v>44</v>
      </c>
      <c r="D60" s="711" t="s">
        <v>42</v>
      </c>
      <c r="E60" s="711" t="s">
        <v>43</v>
      </c>
      <c r="F60" s="711" t="s">
        <v>12</v>
      </c>
      <c r="G60" s="711" t="s">
        <v>75</v>
      </c>
      <c r="H60" s="713" t="s">
        <v>13</v>
      </c>
      <c r="I60" s="711" t="s">
        <v>134</v>
      </c>
      <c r="J60" s="715" t="s">
        <v>135</v>
      </c>
      <c r="K60" s="716"/>
      <c r="L60" s="717"/>
      <c r="M60" s="715" t="s">
        <v>136</v>
      </c>
      <c r="N60" s="716"/>
      <c r="O60" s="717"/>
    </row>
    <row r="61" spans="1:15">
      <c r="A61" s="712"/>
      <c r="B61" s="712"/>
      <c r="C61" s="712"/>
      <c r="D61" s="712"/>
      <c r="E61" s="712"/>
      <c r="F61" s="712"/>
      <c r="G61" s="712"/>
      <c r="H61" s="714"/>
      <c r="I61" s="712"/>
      <c r="J61" s="276" t="s">
        <v>137</v>
      </c>
      <c r="K61" s="276" t="s">
        <v>27</v>
      </c>
      <c r="L61" s="276" t="s">
        <v>138</v>
      </c>
      <c r="M61" s="276" t="s">
        <v>94</v>
      </c>
      <c r="N61" s="536" t="s">
        <v>27</v>
      </c>
      <c r="O61" s="536" t="s">
        <v>21</v>
      </c>
    </row>
    <row r="62" spans="1:15" ht="25.5">
      <c r="A62" s="306">
        <v>4</v>
      </c>
      <c r="B62" s="306">
        <v>2</v>
      </c>
      <c r="C62" s="306">
        <v>2</v>
      </c>
      <c r="D62" s="306">
        <v>2</v>
      </c>
      <c r="E62" s="306">
        <v>1</v>
      </c>
      <c r="F62" s="306">
        <v>216</v>
      </c>
      <c r="G62" s="306"/>
      <c r="H62" s="307" t="s">
        <v>453</v>
      </c>
      <c r="I62" s="306" t="s">
        <v>273</v>
      </c>
      <c r="J62" s="306" t="s">
        <v>454</v>
      </c>
      <c r="K62" s="306" t="s">
        <v>604</v>
      </c>
      <c r="L62" s="306" t="s">
        <v>605</v>
      </c>
      <c r="M62" s="298">
        <v>3472441</v>
      </c>
      <c r="N62" s="298">
        <v>7132846</v>
      </c>
      <c r="O62" s="298">
        <v>6105623.5299999993</v>
      </c>
    </row>
    <row r="63" spans="1:15" s="11" customFormat="1">
      <c r="A63" s="749" t="s">
        <v>353</v>
      </c>
      <c r="B63" s="750"/>
      <c r="C63" s="750"/>
      <c r="D63" s="750"/>
      <c r="E63" s="750"/>
      <c r="F63" s="750"/>
      <c r="G63" s="750"/>
      <c r="H63" s="750"/>
      <c r="I63" s="750"/>
      <c r="J63" s="750"/>
      <c r="K63" s="750"/>
      <c r="L63" s="750"/>
      <c r="M63" s="750"/>
      <c r="N63" s="750"/>
      <c r="O63" s="751"/>
    </row>
    <row r="64" spans="1:15" s="11" customFormat="1">
      <c r="A64" s="752" t="s">
        <v>455</v>
      </c>
      <c r="B64" s="753"/>
      <c r="C64" s="753"/>
      <c r="D64" s="753"/>
      <c r="E64" s="753"/>
      <c r="F64" s="753"/>
      <c r="G64" s="753"/>
      <c r="H64" s="753"/>
      <c r="I64" s="753"/>
      <c r="J64" s="753"/>
      <c r="K64" s="753"/>
      <c r="L64" s="753"/>
      <c r="M64" s="753"/>
      <c r="N64" s="753"/>
      <c r="O64" s="754"/>
    </row>
    <row r="65" spans="1:15" s="11" customFormat="1">
      <c r="A65" s="697" t="s">
        <v>634</v>
      </c>
      <c r="B65" s="698"/>
      <c r="C65" s="698"/>
      <c r="D65" s="698"/>
      <c r="E65" s="698"/>
      <c r="F65" s="698"/>
      <c r="G65" s="698"/>
      <c r="H65" s="698"/>
      <c r="I65" s="698"/>
      <c r="J65" s="698"/>
      <c r="K65" s="698"/>
      <c r="L65" s="698"/>
      <c r="M65" s="698"/>
      <c r="N65" s="698"/>
      <c r="O65" s="699"/>
    </row>
    <row r="66" spans="1:15" s="11" customFormat="1">
      <c r="A66" s="752" t="s">
        <v>456</v>
      </c>
      <c r="B66" s="753"/>
      <c r="C66" s="753"/>
      <c r="D66" s="753"/>
      <c r="E66" s="753"/>
      <c r="F66" s="753"/>
      <c r="G66" s="753"/>
      <c r="H66" s="753"/>
      <c r="I66" s="753"/>
      <c r="J66" s="753"/>
      <c r="K66" s="753"/>
      <c r="L66" s="753"/>
      <c r="M66" s="753"/>
      <c r="N66" s="753"/>
      <c r="O66" s="754"/>
    </row>
    <row r="67" spans="1:15" s="11" customFormat="1">
      <c r="A67" s="752" t="s">
        <v>457</v>
      </c>
      <c r="B67" s="753"/>
      <c r="C67" s="753"/>
      <c r="D67" s="753"/>
      <c r="E67" s="753"/>
      <c r="F67" s="753"/>
      <c r="G67" s="753"/>
      <c r="H67" s="753"/>
      <c r="I67" s="753"/>
      <c r="J67" s="753"/>
      <c r="K67" s="753"/>
      <c r="L67" s="753"/>
      <c r="M67" s="753"/>
      <c r="N67" s="753"/>
      <c r="O67" s="754"/>
    </row>
    <row r="68" spans="1:15" s="11" customFormat="1">
      <c r="A68" s="752" t="s">
        <v>458</v>
      </c>
      <c r="B68" s="753"/>
      <c r="C68" s="753"/>
      <c r="D68" s="753"/>
      <c r="E68" s="753"/>
      <c r="F68" s="753"/>
      <c r="G68" s="753"/>
      <c r="H68" s="753"/>
      <c r="I68" s="753"/>
      <c r="J68" s="753"/>
      <c r="K68" s="753"/>
      <c r="L68" s="753"/>
      <c r="M68" s="753"/>
      <c r="N68" s="753"/>
      <c r="O68" s="754"/>
    </row>
    <row r="69" spans="1:15">
      <c r="A69" s="711" t="s">
        <v>85</v>
      </c>
      <c r="B69" s="711" t="s">
        <v>133</v>
      </c>
      <c r="C69" s="711" t="s">
        <v>44</v>
      </c>
      <c r="D69" s="711" t="s">
        <v>42</v>
      </c>
      <c r="E69" s="711" t="s">
        <v>43</v>
      </c>
      <c r="F69" s="711" t="s">
        <v>12</v>
      </c>
      <c r="G69" s="711" t="s">
        <v>75</v>
      </c>
      <c r="H69" s="713" t="s">
        <v>13</v>
      </c>
      <c r="I69" s="711" t="s">
        <v>134</v>
      </c>
      <c r="J69" s="715" t="s">
        <v>135</v>
      </c>
      <c r="K69" s="716"/>
      <c r="L69" s="717"/>
      <c r="M69" s="715" t="s">
        <v>136</v>
      </c>
      <c r="N69" s="716"/>
      <c r="O69" s="717"/>
    </row>
    <row r="70" spans="1:15">
      <c r="A70" s="712"/>
      <c r="B70" s="712"/>
      <c r="C70" s="712"/>
      <c r="D70" s="712"/>
      <c r="E70" s="712"/>
      <c r="F70" s="712"/>
      <c r="G70" s="712"/>
      <c r="H70" s="714"/>
      <c r="I70" s="712"/>
      <c r="J70" s="276" t="s">
        <v>137</v>
      </c>
      <c r="K70" s="276" t="s">
        <v>27</v>
      </c>
      <c r="L70" s="276" t="s">
        <v>138</v>
      </c>
      <c r="M70" s="276" t="s">
        <v>94</v>
      </c>
      <c r="N70" s="536" t="s">
        <v>27</v>
      </c>
      <c r="O70" s="536" t="s">
        <v>21</v>
      </c>
    </row>
    <row r="71" spans="1:15" ht="25.5">
      <c r="A71" s="306">
        <v>4</v>
      </c>
      <c r="B71" s="306">
        <v>1</v>
      </c>
      <c r="C71" s="306">
        <v>2</v>
      </c>
      <c r="D71" s="306">
        <v>2</v>
      </c>
      <c r="E71" s="306">
        <v>1</v>
      </c>
      <c r="F71" s="306">
        <v>217</v>
      </c>
      <c r="G71" s="306"/>
      <c r="H71" s="307" t="s">
        <v>459</v>
      </c>
      <c r="I71" s="306" t="s">
        <v>221</v>
      </c>
      <c r="J71" s="306" t="s">
        <v>352</v>
      </c>
      <c r="K71" s="306" t="s">
        <v>352</v>
      </c>
      <c r="L71" s="306" t="s">
        <v>352</v>
      </c>
      <c r="M71" s="298">
        <v>7466213</v>
      </c>
      <c r="N71" s="298">
        <v>7033443</v>
      </c>
      <c r="O71" s="298">
        <v>6649998.2799999993</v>
      </c>
    </row>
    <row r="72" spans="1:15" s="11" customFormat="1">
      <c r="A72" s="749" t="s">
        <v>353</v>
      </c>
      <c r="B72" s="750"/>
      <c r="C72" s="750"/>
      <c r="D72" s="750"/>
      <c r="E72" s="750"/>
      <c r="F72" s="750"/>
      <c r="G72" s="750"/>
      <c r="H72" s="750"/>
      <c r="I72" s="750"/>
      <c r="J72" s="750"/>
      <c r="K72" s="750"/>
      <c r="L72" s="750"/>
      <c r="M72" s="750"/>
      <c r="N72" s="750"/>
      <c r="O72" s="751"/>
    </row>
    <row r="73" spans="1:15" s="11" customFormat="1">
      <c r="A73" s="752" t="s">
        <v>460</v>
      </c>
      <c r="B73" s="753"/>
      <c r="C73" s="753"/>
      <c r="D73" s="753"/>
      <c r="E73" s="753"/>
      <c r="F73" s="753"/>
      <c r="G73" s="753"/>
      <c r="H73" s="753"/>
      <c r="I73" s="753"/>
      <c r="J73" s="753"/>
      <c r="K73" s="753"/>
      <c r="L73" s="753"/>
      <c r="M73" s="753"/>
      <c r="N73" s="753"/>
      <c r="O73" s="754"/>
    </row>
    <row r="74" spans="1:15" s="11" customFormat="1">
      <c r="A74" s="697" t="s">
        <v>634</v>
      </c>
      <c r="B74" s="698"/>
      <c r="C74" s="698"/>
      <c r="D74" s="698"/>
      <c r="E74" s="698"/>
      <c r="F74" s="698"/>
      <c r="G74" s="698"/>
      <c r="H74" s="698"/>
      <c r="I74" s="698"/>
      <c r="J74" s="698"/>
      <c r="K74" s="698"/>
      <c r="L74" s="698"/>
      <c r="M74" s="698"/>
      <c r="N74" s="698"/>
      <c r="O74" s="699"/>
    </row>
    <row r="75" spans="1:15" s="11" customFormat="1">
      <c r="A75" s="752" t="s">
        <v>456</v>
      </c>
      <c r="B75" s="753"/>
      <c r="C75" s="753"/>
      <c r="D75" s="753"/>
      <c r="E75" s="753"/>
      <c r="F75" s="753"/>
      <c r="G75" s="753"/>
      <c r="H75" s="753"/>
      <c r="I75" s="753"/>
      <c r="J75" s="753"/>
      <c r="K75" s="753"/>
      <c r="L75" s="753"/>
      <c r="M75" s="753"/>
      <c r="N75" s="753"/>
      <c r="O75" s="754"/>
    </row>
    <row r="76" spans="1:15" s="11" customFormat="1">
      <c r="A76" s="746" t="s">
        <v>461</v>
      </c>
      <c r="B76" s="747"/>
      <c r="C76" s="747"/>
      <c r="D76" s="747"/>
      <c r="E76" s="747"/>
      <c r="F76" s="747"/>
      <c r="G76" s="747"/>
      <c r="H76" s="747"/>
      <c r="I76" s="747"/>
      <c r="J76" s="747"/>
      <c r="K76" s="747"/>
      <c r="L76" s="747"/>
      <c r="M76" s="747"/>
      <c r="N76" s="747"/>
      <c r="O76" s="748"/>
    </row>
    <row r="77" spans="1:15">
      <c r="A77" s="711" t="s">
        <v>85</v>
      </c>
      <c r="B77" s="711" t="s">
        <v>133</v>
      </c>
      <c r="C77" s="711" t="s">
        <v>44</v>
      </c>
      <c r="D77" s="711" t="s">
        <v>42</v>
      </c>
      <c r="E77" s="711" t="s">
        <v>43</v>
      </c>
      <c r="F77" s="711" t="s">
        <v>12</v>
      </c>
      <c r="G77" s="711" t="s">
        <v>75</v>
      </c>
      <c r="H77" s="713" t="s">
        <v>13</v>
      </c>
      <c r="I77" s="711" t="s">
        <v>134</v>
      </c>
      <c r="J77" s="715" t="s">
        <v>135</v>
      </c>
      <c r="K77" s="716"/>
      <c r="L77" s="717"/>
      <c r="M77" s="715" t="s">
        <v>136</v>
      </c>
      <c r="N77" s="716"/>
      <c r="O77" s="717"/>
    </row>
    <row r="78" spans="1:15">
      <c r="A78" s="712"/>
      <c r="B78" s="712"/>
      <c r="C78" s="712"/>
      <c r="D78" s="712"/>
      <c r="E78" s="712"/>
      <c r="F78" s="712"/>
      <c r="G78" s="712"/>
      <c r="H78" s="714"/>
      <c r="I78" s="712"/>
      <c r="J78" s="276" t="s">
        <v>137</v>
      </c>
      <c r="K78" s="276" t="s">
        <v>27</v>
      </c>
      <c r="L78" s="276" t="s">
        <v>138</v>
      </c>
      <c r="M78" s="276" t="s">
        <v>94</v>
      </c>
      <c r="N78" s="536" t="s">
        <v>27</v>
      </c>
      <c r="O78" s="536" t="s">
        <v>21</v>
      </c>
    </row>
    <row r="79" spans="1:15" ht="25.5">
      <c r="A79" s="306" t="s">
        <v>348</v>
      </c>
      <c r="B79" s="306" t="s">
        <v>347</v>
      </c>
      <c r="C79" s="306" t="s">
        <v>347</v>
      </c>
      <c r="D79" s="306" t="s">
        <v>347</v>
      </c>
      <c r="E79" s="306" t="s">
        <v>346</v>
      </c>
      <c r="F79" s="306" t="s">
        <v>385</v>
      </c>
      <c r="G79" s="306"/>
      <c r="H79" s="307" t="s">
        <v>283</v>
      </c>
      <c r="I79" s="306" t="s">
        <v>273</v>
      </c>
      <c r="J79" s="306" t="s">
        <v>462</v>
      </c>
      <c r="K79" s="306" t="s">
        <v>606</v>
      </c>
      <c r="L79" s="306" t="s">
        <v>607</v>
      </c>
      <c r="M79" s="298">
        <v>67145088</v>
      </c>
      <c r="N79" s="298">
        <v>109816978.65000001</v>
      </c>
      <c r="O79" s="298">
        <v>69064906.289999992</v>
      </c>
    </row>
    <row r="80" spans="1:15" s="11" customFormat="1">
      <c r="A80" s="730" t="s">
        <v>353</v>
      </c>
      <c r="B80" s="731"/>
      <c r="C80" s="731"/>
      <c r="D80" s="731"/>
      <c r="E80" s="731"/>
      <c r="F80" s="731"/>
      <c r="G80" s="731"/>
      <c r="H80" s="731"/>
      <c r="I80" s="731"/>
      <c r="J80" s="731"/>
      <c r="K80" s="731"/>
      <c r="L80" s="731"/>
      <c r="M80" s="731"/>
      <c r="N80" s="731"/>
      <c r="O80" s="732"/>
    </row>
    <row r="81" spans="1:15" s="11" customFormat="1">
      <c r="A81" s="727" t="s">
        <v>463</v>
      </c>
      <c r="B81" s="728"/>
      <c r="C81" s="728"/>
      <c r="D81" s="728"/>
      <c r="E81" s="728"/>
      <c r="F81" s="728"/>
      <c r="G81" s="728"/>
      <c r="H81" s="728"/>
      <c r="I81" s="728"/>
      <c r="J81" s="728"/>
      <c r="K81" s="728"/>
      <c r="L81" s="728"/>
      <c r="M81" s="728"/>
      <c r="N81" s="728"/>
      <c r="O81" s="729"/>
    </row>
    <row r="82" spans="1:15" s="11" customFormat="1">
      <c r="A82" s="697" t="s">
        <v>634</v>
      </c>
      <c r="B82" s="698"/>
      <c r="C82" s="698"/>
      <c r="D82" s="698"/>
      <c r="E82" s="698"/>
      <c r="F82" s="698"/>
      <c r="G82" s="698"/>
      <c r="H82" s="698"/>
      <c r="I82" s="698"/>
      <c r="J82" s="698"/>
      <c r="K82" s="698"/>
      <c r="L82" s="698"/>
      <c r="M82" s="698"/>
      <c r="N82" s="698"/>
      <c r="O82" s="699"/>
    </row>
    <row r="83" spans="1:15" s="11" customFormat="1">
      <c r="A83" s="727" t="s">
        <v>464</v>
      </c>
      <c r="B83" s="728"/>
      <c r="C83" s="728"/>
      <c r="D83" s="728"/>
      <c r="E83" s="728"/>
      <c r="F83" s="728"/>
      <c r="G83" s="728"/>
      <c r="H83" s="728"/>
      <c r="I83" s="728"/>
      <c r="J83" s="728"/>
      <c r="K83" s="728"/>
      <c r="L83" s="728"/>
      <c r="M83" s="728"/>
      <c r="N83" s="728"/>
      <c r="O83" s="729"/>
    </row>
    <row r="84" spans="1:15" s="11" customFormat="1">
      <c r="A84" s="727" t="s">
        <v>465</v>
      </c>
      <c r="B84" s="728"/>
      <c r="C84" s="728"/>
      <c r="D84" s="728"/>
      <c r="E84" s="728"/>
      <c r="F84" s="728"/>
      <c r="G84" s="728"/>
      <c r="H84" s="728"/>
      <c r="I84" s="728"/>
      <c r="J84" s="728"/>
      <c r="K84" s="728"/>
      <c r="L84" s="728"/>
      <c r="M84" s="728"/>
      <c r="N84" s="728"/>
      <c r="O84" s="729"/>
    </row>
    <row r="85" spans="1:15" s="11" customFormat="1">
      <c r="A85" s="721" t="s">
        <v>466</v>
      </c>
      <c r="B85" s="722"/>
      <c r="C85" s="722"/>
      <c r="D85" s="722"/>
      <c r="E85" s="722"/>
      <c r="F85" s="722"/>
      <c r="G85" s="722"/>
      <c r="H85" s="722"/>
      <c r="I85" s="722"/>
      <c r="J85" s="722"/>
      <c r="K85" s="722"/>
      <c r="L85" s="722"/>
      <c r="M85" s="722"/>
      <c r="N85" s="722"/>
      <c r="O85" s="723"/>
    </row>
    <row r="86" spans="1:15">
      <c r="A86" s="711" t="s">
        <v>85</v>
      </c>
      <c r="B86" s="711" t="s">
        <v>133</v>
      </c>
      <c r="C86" s="711" t="s">
        <v>44</v>
      </c>
      <c r="D86" s="711" t="s">
        <v>42</v>
      </c>
      <c r="E86" s="711" t="s">
        <v>43</v>
      </c>
      <c r="F86" s="711" t="s">
        <v>12</v>
      </c>
      <c r="G86" s="711" t="s">
        <v>75</v>
      </c>
      <c r="H86" s="713" t="s">
        <v>13</v>
      </c>
      <c r="I86" s="711" t="s">
        <v>134</v>
      </c>
      <c r="J86" s="715" t="s">
        <v>135</v>
      </c>
      <c r="K86" s="716"/>
      <c r="L86" s="717"/>
      <c r="M86" s="715" t="s">
        <v>136</v>
      </c>
      <c r="N86" s="716"/>
      <c r="O86" s="717"/>
    </row>
    <row r="87" spans="1:15">
      <c r="A87" s="712"/>
      <c r="B87" s="712"/>
      <c r="C87" s="712"/>
      <c r="D87" s="712"/>
      <c r="E87" s="712"/>
      <c r="F87" s="712"/>
      <c r="G87" s="712"/>
      <c r="H87" s="714"/>
      <c r="I87" s="712"/>
      <c r="J87" s="276" t="s">
        <v>137</v>
      </c>
      <c r="K87" s="276" t="s">
        <v>27</v>
      </c>
      <c r="L87" s="276" t="s">
        <v>138</v>
      </c>
      <c r="M87" s="276" t="s">
        <v>94</v>
      </c>
      <c r="N87" s="536" t="s">
        <v>27</v>
      </c>
      <c r="O87" s="536" t="s">
        <v>21</v>
      </c>
    </row>
    <row r="88" spans="1:15" ht="25.5">
      <c r="A88" s="306" t="s">
        <v>348</v>
      </c>
      <c r="B88" s="306" t="s">
        <v>347</v>
      </c>
      <c r="C88" s="306" t="s">
        <v>347</v>
      </c>
      <c r="D88" s="306" t="s">
        <v>347</v>
      </c>
      <c r="E88" s="306" t="s">
        <v>346</v>
      </c>
      <c r="F88" s="306" t="s">
        <v>467</v>
      </c>
      <c r="G88" s="306"/>
      <c r="H88" s="307" t="s">
        <v>284</v>
      </c>
      <c r="I88" s="306" t="s">
        <v>285</v>
      </c>
      <c r="J88" s="306" t="s">
        <v>468</v>
      </c>
      <c r="K88" s="306" t="s">
        <v>608</v>
      </c>
      <c r="L88" s="306" t="s">
        <v>609</v>
      </c>
      <c r="M88" s="298">
        <v>178431545</v>
      </c>
      <c r="N88" s="298">
        <v>204173709.64999998</v>
      </c>
      <c r="O88" s="298">
        <v>178469476.07000002</v>
      </c>
    </row>
    <row r="89" spans="1:15" s="11" customFormat="1">
      <c r="A89" s="730" t="s">
        <v>353</v>
      </c>
      <c r="B89" s="731"/>
      <c r="C89" s="731"/>
      <c r="D89" s="731"/>
      <c r="E89" s="731"/>
      <c r="F89" s="731"/>
      <c r="G89" s="731"/>
      <c r="H89" s="731"/>
      <c r="I89" s="731"/>
      <c r="J89" s="731"/>
      <c r="K89" s="731"/>
      <c r="L89" s="731"/>
      <c r="M89" s="731"/>
      <c r="N89" s="731"/>
      <c r="O89" s="732"/>
    </row>
    <row r="90" spans="1:15" s="11" customFormat="1">
      <c r="A90" s="727" t="s">
        <v>470</v>
      </c>
      <c r="B90" s="728"/>
      <c r="C90" s="728"/>
      <c r="D90" s="728"/>
      <c r="E90" s="728"/>
      <c r="F90" s="728"/>
      <c r="G90" s="728"/>
      <c r="H90" s="728"/>
      <c r="I90" s="728"/>
      <c r="J90" s="728"/>
      <c r="K90" s="728"/>
      <c r="L90" s="728"/>
      <c r="M90" s="728"/>
      <c r="N90" s="728"/>
      <c r="O90" s="729"/>
    </row>
    <row r="91" spans="1:15" s="11" customFormat="1">
      <c r="A91" s="697" t="s">
        <v>634</v>
      </c>
      <c r="B91" s="698"/>
      <c r="C91" s="698"/>
      <c r="D91" s="698"/>
      <c r="E91" s="698"/>
      <c r="F91" s="698"/>
      <c r="G91" s="698"/>
      <c r="H91" s="698"/>
      <c r="I91" s="698"/>
      <c r="J91" s="698"/>
      <c r="K91" s="698"/>
      <c r="L91" s="698"/>
      <c r="M91" s="698"/>
      <c r="N91" s="698"/>
      <c r="O91" s="699"/>
    </row>
    <row r="92" spans="1:15" s="11" customFormat="1">
      <c r="A92" s="727" t="s">
        <v>471</v>
      </c>
      <c r="B92" s="728"/>
      <c r="C92" s="728"/>
      <c r="D92" s="728"/>
      <c r="E92" s="728"/>
      <c r="F92" s="728"/>
      <c r="G92" s="728"/>
      <c r="H92" s="728"/>
      <c r="I92" s="728"/>
      <c r="J92" s="728"/>
      <c r="K92" s="728"/>
      <c r="L92" s="728"/>
      <c r="M92" s="728"/>
      <c r="N92" s="728"/>
      <c r="O92" s="729"/>
    </row>
    <row r="93" spans="1:15" s="11" customFormat="1">
      <c r="A93" s="727" t="s">
        <v>472</v>
      </c>
      <c r="B93" s="728"/>
      <c r="C93" s="728"/>
      <c r="D93" s="728"/>
      <c r="E93" s="728"/>
      <c r="F93" s="728"/>
      <c r="G93" s="728"/>
      <c r="H93" s="728"/>
      <c r="I93" s="728"/>
      <c r="J93" s="728"/>
      <c r="K93" s="728"/>
      <c r="L93" s="728"/>
      <c r="M93" s="728"/>
      <c r="N93" s="728"/>
      <c r="O93" s="729"/>
    </row>
    <row r="94" spans="1:15" s="11" customFormat="1">
      <c r="A94" s="740" t="s">
        <v>473</v>
      </c>
      <c r="B94" s="741"/>
      <c r="C94" s="741"/>
      <c r="D94" s="741"/>
      <c r="E94" s="741"/>
      <c r="F94" s="741"/>
      <c r="G94" s="741"/>
      <c r="H94" s="741"/>
      <c r="I94" s="741"/>
      <c r="J94" s="741"/>
      <c r="K94" s="741"/>
      <c r="L94" s="741"/>
      <c r="M94" s="741"/>
      <c r="N94" s="741"/>
      <c r="O94" s="742"/>
    </row>
    <row r="95" spans="1:15" s="11" customFormat="1">
      <c r="A95" s="727" t="s">
        <v>474</v>
      </c>
      <c r="B95" s="728"/>
      <c r="C95" s="728"/>
      <c r="D95" s="728"/>
      <c r="E95" s="728"/>
      <c r="F95" s="728"/>
      <c r="G95" s="728"/>
      <c r="H95" s="728"/>
      <c r="I95" s="728"/>
      <c r="J95" s="728"/>
      <c r="K95" s="728"/>
      <c r="L95" s="728"/>
      <c r="M95" s="728"/>
      <c r="N95" s="728"/>
      <c r="O95" s="729"/>
    </row>
    <row r="96" spans="1:15" s="11" customFormat="1" ht="27.75" customHeight="1">
      <c r="A96" s="743" t="s">
        <v>640</v>
      </c>
      <c r="B96" s="744"/>
      <c r="C96" s="744"/>
      <c r="D96" s="744"/>
      <c r="E96" s="744"/>
      <c r="F96" s="744"/>
      <c r="G96" s="744"/>
      <c r="H96" s="744"/>
      <c r="I96" s="744"/>
      <c r="J96" s="744"/>
      <c r="K96" s="744"/>
      <c r="L96" s="744"/>
      <c r="M96" s="744"/>
      <c r="N96" s="744"/>
      <c r="O96" s="745"/>
    </row>
    <row r="97" spans="1:15">
      <c r="A97" s="711" t="s">
        <v>85</v>
      </c>
      <c r="B97" s="711" t="s">
        <v>133</v>
      </c>
      <c r="C97" s="711" t="s">
        <v>44</v>
      </c>
      <c r="D97" s="711" t="s">
        <v>42</v>
      </c>
      <c r="E97" s="711" t="s">
        <v>43</v>
      </c>
      <c r="F97" s="711" t="s">
        <v>12</v>
      </c>
      <c r="G97" s="711" t="s">
        <v>75</v>
      </c>
      <c r="H97" s="713" t="s">
        <v>13</v>
      </c>
      <c r="I97" s="711" t="s">
        <v>134</v>
      </c>
      <c r="J97" s="715" t="s">
        <v>135</v>
      </c>
      <c r="K97" s="716"/>
      <c r="L97" s="717"/>
      <c r="M97" s="715" t="s">
        <v>136</v>
      </c>
      <c r="N97" s="716"/>
      <c r="O97" s="717"/>
    </row>
    <row r="98" spans="1:15">
      <c r="A98" s="712"/>
      <c r="B98" s="712"/>
      <c r="C98" s="712"/>
      <c r="D98" s="712"/>
      <c r="E98" s="712"/>
      <c r="F98" s="712"/>
      <c r="G98" s="712"/>
      <c r="H98" s="714"/>
      <c r="I98" s="712"/>
      <c r="J98" s="276" t="s">
        <v>137</v>
      </c>
      <c r="K98" s="276" t="s">
        <v>27</v>
      </c>
      <c r="L98" s="276" t="s">
        <v>138</v>
      </c>
      <c r="M98" s="276" t="s">
        <v>94</v>
      </c>
      <c r="N98" s="536" t="s">
        <v>27</v>
      </c>
      <c r="O98" s="536" t="s">
        <v>21</v>
      </c>
    </row>
    <row r="99" spans="1:15">
      <c r="A99" s="306">
        <v>4</v>
      </c>
      <c r="B99" s="306">
        <v>2</v>
      </c>
      <c r="C99" s="306">
        <v>2</v>
      </c>
      <c r="D99" s="306">
        <v>2</v>
      </c>
      <c r="E99" s="306">
        <v>1</v>
      </c>
      <c r="F99" s="306">
        <v>220</v>
      </c>
      <c r="G99" s="306"/>
      <c r="H99" s="307" t="s">
        <v>286</v>
      </c>
      <c r="I99" s="306" t="s">
        <v>275</v>
      </c>
      <c r="J99" s="308" t="s">
        <v>475</v>
      </c>
      <c r="K99" s="308" t="s">
        <v>475</v>
      </c>
      <c r="L99" s="308" t="s">
        <v>610</v>
      </c>
      <c r="M99" s="294">
        <v>690000</v>
      </c>
      <c r="N99" s="294">
        <v>611600</v>
      </c>
      <c r="O99" s="294">
        <v>611600</v>
      </c>
    </row>
    <row r="100" spans="1:15" s="11" customFormat="1">
      <c r="A100" s="730" t="s">
        <v>353</v>
      </c>
      <c r="B100" s="731"/>
      <c r="C100" s="731"/>
      <c r="D100" s="731"/>
      <c r="E100" s="731"/>
      <c r="F100" s="731"/>
      <c r="G100" s="731"/>
      <c r="H100" s="731"/>
      <c r="I100" s="731"/>
      <c r="J100" s="731"/>
      <c r="K100" s="731"/>
      <c r="L100" s="731"/>
      <c r="M100" s="731"/>
      <c r="N100" s="731"/>
      <c r="O100" s="732"/>
    </row>
    <row r="101" spans="1:15" s="11" customFormat="1">
      <c r="A101" s="727" t="s">
        <v>476</v>
      </c>
      <c r="B101" s="728"/>
      <c r="C101" s="728"/>
      <c r="D101" s="728"/>
      <c r="E101" s="728"/>
      <c r="F101" s="728"/>
      <c r="G101" s="728"/>
      <c r="H101" s="728"/>
      <c r="I101" s="728"/>
      <c r="J101" s="728"/>
      <c r="K101" s="728"/>
      <c r="L101" s="728"/>
      <c r="M101" s="728"/>
      <c r="N101" s="728"/>
      <c r="O101" s="729"/>
    </row>
    <row r="102" spans="1:15" s="11" customFormat="1">
      <c r="A102" s="697" t="s">
        <v>634</v>
      </c>
      <c r="B102" s="698"/>
      <c r="C102" s="698"/>
      <c r="D102" s="698"/>
      <c r="E102" s="698"/>
      <c r="F102" s="698"/>
      <c r="G102" s="698"/>
      <c r="H102" s="698"/>
      <c r="I102" s="698"/>
      <c r="J102" s="698"/>
      <c r="K102" s="698"/>
      <c r="L102" s="698"/>
      <c r="M102" s="698"/>
      <c r="N102" s="698"/>
      <c r="O102" s="699"/>
    </row>
    <row r="103" spans="1:15" s="11" customFormat="1">
      <c r="A103" s="727" t="s">
        <v>477</v>
      </c>
      <c r="B103" s="728"/>
      <c r="C103" s="728"/>
      <c r="D103" s="728"/>
      <c r="E103" s="728"/>
      <c r="F103" s="728"/>
      <c r="G103" s="728"/>
      <c r="H103" s="728"/>
      <c r="I103" s="728"/>
      <c r="J103" s="728"/>
      <c r="K103" s="728"/>
      <c r="L103" s="728"/>
      <c r="M103" s="728"/>
      <c r="N103" s="728"/>
      <c r="O103" s="729"/>
    </row>
    <row r="104" spans="1:15">
      <c r="A104" s="727" t="s">
        <v>478</v>
      </c>
      <c r="B104" s="728"/>
      <c r="C104" s="728"/>
      <c r="D104" s="728"/>
      <c r="E104" s="728"/>
      <c r="F104" s="728"/>
      <c r="G104" s="728"/>
      <c r="H104" s="728"/>
      <c r="I104" s="728"/>
      <c r="J104" s="728"/>
      <c r="K104" s="728"/>
      <c r="L104" s="728"/>
      <c r="M104" s="728"/>
      <c r="N104" s="728"/>
      <c r="O104" s="729"/>
    </row>
    <row r="105" spans="1:15">
      <c r="A105" s="733" t="s">
        <v>85</v>
      </c>
      <c r="B105" s="733" t="s">
        <v>133</v>
      </c>
      <c r="C105" s="733" t="s">
        <v>44</v>
      </c>
      <c r="D105" s="733" t="s">
        <v>42</v>
      </c>
      <c r="E105" s="733" t="s">
        <v>43</v>
      </c>
      <c r="F105" s="733" t="s">
        <v>12</v>
      </c>
      <c r="G105" s="733" t="s">
        <v>75</v>
      </c>
      <c r="H105" s="735" t="s">
        <v>13</v>
      </c>
      <c r="I105" s="733" t="s">
        <v>134</v>
      </c>
      <c r="J105" s="737" t="s">
        <v>135</v>
      </c>
      <c r="K105" s="738"/>
      <c r="L105" s="739"/>
      <c r="M105" s="737" t="s">
        <v>136</v>
      </c>
      <c r="N105" s="738"/>
      <c r="O105" s="739"/>
    </row>
    <row r="106" spans="1:15">
      <c r="A106" s="734"/>
      <c r="B106" s="734"/>
      <c r="C106" s="734"/>
      <c r="D106" s="734"/>
      <c r="E106" s="734"/>
      <c r="F106" s="734"/>
      <c r="G106" s="734"/>
      <c r="H106" s="736"/>
      <c r="I106" s="734"/>
      <c r="J106" s="276" t="s">
        <v>137</v>
      </c>
      <c r="K106" s="276" t="s">
        <v>27</v>
      </c>
      <c r="L106" s="276" t="s">
        <v>138</v>
      </c>
      <c r="M106" s="276" t="s">
        <v>94</v>
      </c>
      <c r="N106" s="536" t="s">
        <v>27</v>
      </c>
      <c r="O106" s="536" t="s">
        <v>21</v>
      </c>
    </row>
    <row r="107" spans="1:15" ht="25.5">
      <c r="A107" s="310" t="s">
        <v>348</v>
      </c>
      <c r="B107" s="310" t="s">
        <v>379</v>
      </c>
      <c r="C107" s="310" t="s">
        <v>347</v>
      </c>
      <c r="D107" s="310" t="s">
        <v>347</v>
      </c>
      <c r="E107" s="310" t="s">
        <v>361</v>
      </c>
      <c r="F107" s="310" t="s">
        <v>479</v>
      </c>
      <c r="G107" s="310"/>
      <c r="H107" s="305" t="s">
        <v>288</v>
      </c>
      <c r="I107" s="310" t="s">
        <v>278</v>
      </c>
      <c r="J107" s="298" t="s">
        <v>480</v>
      </c>
      <c r="K107" s="298" t="s">
        <v>611</v>
      </c>
      <c r="L107" s="298" t="s">
        <v>612</v>
      </c>
      <c r="M107" s="311">
        <v>76463054</v>
      </c>
      <c r="N107" s="311">
        <v>39752682.679999992</v>
      </c>
      <c r="O107" s="311">
        <v>32442207.539999999</v>
      </c>
    </row>
    <row r="108" spans="1:15" s="11" customFormat="1">
      <c r="A108" s="730" t="s">
        <v>353</v>
      </c>
      <c r="B108" s="731"/>
      <c r="C108" s="731"/>
      <c r="D108" s="731"/>
      <c r="E108" s="731"/>
      <c r="F108" s="731"/>
      <c r="G108" s="731"/>
      <c r="H108" s="731"/>
      <c r="I108" s="731"/>
      <c r="J108" s="731"/>
      <c r="K108" s="731"/>
      <c r="L108" s="731"/>
      <c r="M108" s="731"/>
      <c r="N108" s="731"/>
      <c r="O108" s="732"/>
    </row>
    <row r="109" spans="1:15" s="11" customFormat="1">
      <c r="A109" s="727" t="s">
        <v>481</v>
      </c>
      <c r="B109" s="728"/>
      <c r="C109" s="728"/>
      <c r="D109" s="728"/>
      <c r="E109" s="728"/>
      <c r="F109" s="728"/>
      <c r="G109" s="728"/>
      <c r="H109" s="728"/>
      <c r="I109" s="728"/>
      <c r="J109" s="728"/>
      <c r="K109" s="728"/>
      <c r="L109" s="728"/>
      <c r="M109" s="728"/>
      <c r="N109" s="728"/>
      <c r="O109" s="729"/>
    </row>
    <row r="110" spans="1:15" s="11" customFormat="1">
      <c r="A110" s="697" t="s">
        <v>634</v>
      </c>
      <c r="B110" s="698"/>
      <c r="C110" s="698"/>
      <c r="D110" s="698"/>
      <c r="E110" s="698"/>
      <c r="F110" s="698"/>
      <c r="G110" s="698"/>
      <c r="H110" s="698"/>
      <c r="I110" s="698"/>
      <c r="J110" s="698"/>
      <c r="K110" s="698"/>
      <c r="L110" s="698"/>
      <c r="M110" s="698"/>
      <c r="N110" s="698"/>
      <c r="O110" s="699"/>
    </row>
    <row r="111" spans="1:15" s="11" customFormat="1">
      <c r="A111" s="727" t="s">
        <v>482</v>
      </c>
      <c r="B111" s="728"/>
      <c r="C111" s="728"/>
      <c r="D111" s="728"/>
      <c r="E111" s="728"/>
      <c r="F111" s="728"/>
      <c r="G111" s="728"/>
      <c r="H111" s="728"/>
      <c r="I111" s="728"/>
      <c r="J111" s="728"/>
      <c r="K111" s="728"/>
      <c r="L111" s="728"/>
      <c r="M111" s="728"/>
      <c r="N111" s="728"/>
      <c r="O111" s="729"/>
    </row>
    <row r="112" spans="1:15" s="11" customFormat="1">
      <c r="A112" s="727" t="s">
        <v>483</v>
      </c>
      <c r="B112" s="728"/>
      <c r="C112" s="728"/>
      <c r="D112" s="728"/>
      <c r="E112" s="728"/>
      <c r="F112" s="728"/>
      <c r="G112" s="728"/>
      <c r="H112" s="728"/>
      <c r="I112" s="728"/>
      <c r="J112" s="728"/>
      <c r="K112" s="728"/>
      <c r="L112" s="728"/>
      <c r="M112" s="728"/>
      <c r="N112" s="728"/>
      <c r="O112" s="729"/>
    </row>
    <row r="113" spans="1:15" s="11" customFormat="1">
      <c r="A113" s="727" t="s">
        <v>484</v>
      </c>
      <c r="B113" s="728"/>
      <c r="C113" s="728"/>
      <c r="D113" s="728"/>
      <c r="E113" s="728"/>
      <c r="F113" s="728"/>
      <c r="G113" s="728"/>
      <c r="H113" s="728"/>
      <c r="I113" s="728"/>
      <c r="J113" s="728"/>
      <c r="K113" s="728"/>
      <c r="L113" s="728"/>
      <c r="M113" s="728"/>
      <c r="N113" s="728"/>
      <c r="O113" s="729"/>
    </row>
    <row r="114" spans="1:15" s="11" customFormat="1">
      <c r="A114" s="727" t="s">
        <v>641</v>
      </c>
      <c r="B114" s="728"/>
      <c r="C114" s="728"/>
      <c r="D114" s="728"/>
      <c r="E114" s="728"/>
      <c r="F114" s="728"/>
      <c r="G114" s="728"/>
      <c r="H114" s="728"/>
      <c r="I114" s="728"/>
      <c r="J114" s="728"/>
      <c r="K114" s="728"/>
      <c r="L114" s="728"/>
      <c r="M114" s="728"/>
      <c r="N114" s="728"/>
      <c r="O114" s="729"/>
    </row>
    <row r="115" spans="1:15" s="11" customFormat="1">
      <c r="A115" s="727" t="s">
        <v>452</v>
      </c>
      <c r="B115" s="728"/>
      <c r="C115" s="728"/>
      <c r="D115" s="728"/>
      <c r="E115" s="728"/>
      <c r="F115" s="728"/>
      <c r="G115" s="728"/>
      <c r="H115" s="728"/>
      <c r="I115" s="728"/>
      <c r="J115" s="728"/>
      <c r="K115" s="728"/>
      <c r="L115" s="728"/>
      <c r="M115" s="728"/>
      <c r="N115" s="728"/>
      <c r="O115" s="729"/>
    </row>
    <row r="116" spans="1:15">
      <c r="A116" s="711" t="s">
        <v>85</v>
      </c>
      <c r="B116" s="711" t="s">
        <v>133</v>
      </c>
      <c r="C116" s="711" t="s">
        <v>44</v>
      </c>
      <c r="D116" s="711" t="s">
        <v>42</v>
      </c>
      <c r="E116" s="711" t="s">
        <v>43</v>
      </c>
      <c r="F116" s="711" t="s">
        <v>12</v>
      </c>
      <c r="G116" s="711" t="s">
        <v>75</v>
      </c>
      <c r="H116" s="713" t="s">
        <v>13</v>
      </c>
      <c r="I116" s="711" t="s">
        <v>134</v>
      </c>
      <c r="J116" s="715" t="s">
        <v>135</v>
      </c>
      <c r="K116" s="716"/>
      <c r="L116" s="717"/>
      <c r="M116" s="715" t="s">
        <v>136</v>
      </c>
      <c r="N116" s="716"/>
      <c r="O116" s="717"/>
    </row>
    <row r="117" spans="1:15">
      <c r="A117" s="712"/>
      <c r="B117" s="712"/>
      <c r="C117" s="712"/>
      <c r="D117" s="712"/>
      <c r="E117" s="712"/>
      <c r="F117" s="712"/>
      <c r="G117" s="712"/>
      <c r="H117" s="714"/>
      <c r="I117" s="712"/>
      <c r="J117" s="276" t="s">
        <v>137</v>
      </c>
      <c r="K117" s="276" t="s">
        <v>27</v>
      </c>
      <c r="L117" s="276" t="s">
        <v>138</v>
      </c>
      <c r="M117" s="276" t="s">
        <v>94</v>
      </c>
      <c r="N117" s="536" t="s">
        <v>27</v>
      </c>
      <c r="O117" s="536" t="s">
        <v>21</v>
      </c>
    </row>
    <row r="118" spans="1:15">
      <c r="A118" s="306">
        <v>4</v>
      </c>
      <c r="B118" s="306">
        <v>2</v>
      </c>
      <c r="C118" s="306">
        <v>2</v>
      </c>
      <c r="D118" s="306">
        <v>2</v>
      </c>
      <c r="E118" s="306">
        <v>4</v>
      </c>
      <c r="F118" s="306">
        <v>223</v>
      </c>
      <c r="G118" s="306"/>
      <c r="H118" s="307" t="s">
        <v>289</v>
      </c>
      <c r="I118" s="306" t="s">
        <v>290</v>
      </c>
      <c r="J118" s="308" t="s">
        <v>485</v>
      </c>
      <c r="K118" s="308" t="s">
        <v>613</v>
      </c>
      <c r="L118" s="308" t="s">
        <v>614</v>
      </c>
      <c r="M118" s="294">
        <v>66935564</v>
      </c>
      <c r="N118" s="294">
        <v>81746736.899999991</v>
      </c>
      <c r="O118" s="294">
        <v>74594294.959999993</v>
      </c>
    </row>
    <row r="119" spans="1:15" s="11" customFormat="1">
      <c r="A119" s="730" t="s">
        <v>353</v>
      </c>
      <c r="B119" s="731"/>
      <c r="C119" s="731"/>
      <c r="D119" s="731"/>
      <c r="E119" s="731"/>
      <c r="F119" s="731"/>
      <c r="G119" s="731"/>
      <c r="H119" s="731"/>
      <c r="I119" s="731"/>
      <c r="J119" s="731"/>
      <c r="K119" s="731"/>
      <c r="L119" s="731"/>
      <c r="M119" s="731"/>
      <c r="N119" s="731"/>
      <c r="O119" s="732"/>
    </row>
    <row r="120" spans="1:15" s="11" customFormat="1">
      <c r="A120" s="727" t="s">
        <v>486</v>
      </c>
      <c r="B120" s="728"/>
      <c r="C120" s="728"/>
      <c r="D120" s="728"/>
      <c r="E120" s="728"/>
      <c r="F120" s="728"/>
      <c r="G120" s="728"/>
      <c r="H120" s="728"/>
      <c r="I120" s="728"/>
      <c r="J120" s="728"/>
      <c r="K120" s="728"/>
      <c r="L120" s="728"/>
      <c r="M120" s="728"/>
      <c r="N120" s="728"/>
      <c r="O120" s="729"/>
    </row>
    <row r="121" spans="1:15" s="11" customFormat="1">
      <c r="A121" s="697" t="s">
        <v>634</v>
      </c>
      <c r="B121" s="698"/>
      <c r="C121" s="698"/>
      <c r="D121" s="698"/>
      <c r="E121" s="698"/>
      <c r="F121" s="698"/>
      <c r="G121" s="698"/>
      <c r="H121" s="698"/>
      <c r="I121" s="698"/>
      <c r="J121" s="698"/>
      <c r="K121" s="698"/>
      <c r="L121" s="698"/>
      <c r="M121" s="698"/>
      <c r="N121" s="698"/>
      <c r="O121" s="699"/>
    </row>
    <row r="122" spans="1:15" s="11" customFormat="1">
      <c r="A122" s="727" t="s">
        <v>487</v>
      </c>
      <c r="B122" s="728"/>
      <c r="C122" s="728"/>
      <c r="D122" s="728"/>
      <c r="E122" s="728"/>
      <c r="F122" s="728"/>
      <c r="G122" s="728"/>
      <c r="H122" s="728"/>
      <c r="I122" s="728"/>
      <c r="J122" s="728"/>
      <c r="K122" s="728"/>
      <c r="L122" s="728"/>
      <c r="M122" s="728"/>
      <c r="N122" s="728"/>
      <c r="O122" s="729"/>
    </row>
    <row r="123" spans="1:15" s="11" customFormat="1">
      <c r="A123" s="727" t="s">
        <v>636</v>
      </c>
      <c r="B123" s="728"/>
      <c r="C123" s="728"/>
      <c r="D123" s="728"/>
      <c r="E123" s="728"/>
      <c r="F123" s="728"/>
      <c r="G123" s="728"/>
      <c r="H123" s="728"/>
      <c r="I123" s="728"/>
      <c r="J123" s="728"/>
      <c r="K123" s="728"/>
      <c r="L123" s="728"/>
      <c r="M123" s="728"/>
      <c r="N123" s="728"/>
      <c r="O123" s="729"/>
    </row>
    <row r="124" spans="1:15">
      <c r="A124" s="711" t="s">
        <v>85</v>
      </c>
      <c r="B124" s="711" t="s">
        <v>133</v>
      </c>
      <c r="C124" s="711" t="s">
        <v>44</v>
      </c>
      <c r="D124" s="711" t="s">
        <v>42</v>
      </c>
      <c r="E124" s="711" t="s">
        <v>43</v>
      </c>
      <c r="F124" s="711" t="s">
        <v>12</v>
      </c>
      <c r="G124" s="711" t="s">
        <v>75</v>
      </c>
      <c r="H124" s="713" t="s">
        <v>13</v>
      </c>
      <c r="I124" s="711" t="s">
        <v>134</v>
      </c>
      <c r="J124" s="715" t="s">
        <v>135</v>
      </c>
      <c r="K124" s="716"/>
      <c r="L124" s="717"/>
      <c r="M124" s="715" t="s">
        <v>136</v>
      </c>
      <c r="N124" s="716"/>
      <c r="O124" s="717"/>
    </row>
    <row r="125" spans="1:15">
      <c r="A125" s="712"/>
      <c r="B125" s="712"/>
      <c r="C125" s="712"/>
      <c r="D125" s="712"/>
      <c r="E125" s="712"/>
      <c r="F125" s="712"/>
      <c r="G125" s="712"/>
      <c r="H125" s="714"/>
      <c r="I125" s="712"/>
      <c r="J125" s="276" t="s">
        <v>137</v>
      </c>
      <c r="K125" s="276" t="s">
        <v>27</v>
      </c>
      <c r="L125" s="276" t="s">
        <v>138</v>
      </c>
      <c r="M125" s="276" t="s">
        <v>94</v>
      </c>
      <c r="N125" s="536" t="s">
        <v>27</v>
      </c>
      <c r="O125" s="536" t="s">
        <v>21</v>
      </c>
    </row>
    <row r="126" spans="1:15" ht="25.5">
      <c r="A126" s="301">
        <v>4</v>
      </c>
      <c r="B126" s="301" t="s">
        <v>352</v>
      </c>
      <c r="C126" s="301" t="s">
        <v>347</v>
      </c>
      <c r="D126" s="301" t="s">
        <v>347</v>
      </c>
      <c r="E126" s="301" t="s">
        <v>379</v>
      </c>
      <c r="F126" s="301" t="s">
        <v>488</v>
      </c>
      <c r="G126" s="301"/>
      <c r="H126" s="312" t="s">
        <v>291</v>
      </c>
      <c r="I126" s="301"/>
      <c r="J126" s="301" t="s">
        <v>489</v>
      </c>
      <c r="K126" s="301" t="s">
        <v>615</v>
      </c>
      <c r="L126" s="301" t="s">
        <v>702</v>
      </c>
      <c r="M126" s="279">
        <v>2160000</v>
      </c>
      <c r="N126" s="279">
        <v>17253157.170000002</v>
      </c>
      <c r="O126" s="279">
        <v>9826064.4100000001</v>
      </c>
    </row>
    <row r="127" spans="1:15">
      <c r="A127" s="718" t="s">
        <v>353</v>
      </c>
      <c r="B127" s="719"/>
      <c r="C127" s="719"/>
      <c r="D127" s="719"/>
      <c r="E127" s="719"/>
      <c r="F127" s="719"/>
      <c r="G127" s="719"/>
      <c r="H127" s="719"/>
      <c r="I127" s="719"/>
      <c r="J127" s="719"/>
      <c r="K127" s="719"/>
      <c r="L127" s="719"/>
      <c r="M127" s="719"/>
      <c r="N127" s="719"/>
      <c r="O127" s="720"/>
    </row>
    <row r="128" spans="1:15">
      <c r="A128" s="727" t="s">
        <v>486</v>
      </c>
      <c r="B128" s="728"/>
      <c r="C128" s="728"/>
      <c r="D128" s="728"/>
      <c r="E128" s="728"/>
      <c r="F128" s="728"/>
      <c r="G128" s="728"/>
      <c r="H128" s="728"/>
      <c r="I128" s="728"/>
      <c r="J128" s="728"/>
      <c r="K128" s="728"/>
      <c r="L128" s="728"/>
      <c r="M128" s="728"/>
      <c r="N128" s="728"/>
      <c r="O128" s="729"/>
    </row>
    <row r="129" spans="1:15">
      <c r="A129" s="697" t="s">
        <v>634</v>
      </c>
      <c r="B129" s="698"/>
      <c r="C129" s="698"/>
      <c r="D129" s="698"/>
      <c r="E129" s="698"/>
      <c r="F129" s="698"/>
      <c r="G129" s="698"/>
      <c r="H129" s="698"/>
      <c r="I129" s="698"/>
      <c r="J129" s="698"/>
      <c r="K129" s="698"/>
      <c r="L129" s="698"/>
      <c r="M129" s="698"/>
      <c r="N129" s="698"/>
      <c r="O129" s="699"/>
    </row>
    <row r="130" spans="1:15">
      <c r="A130" s="727" t="s">
        <v>642</v>
      </c>
      <c r="B130" s="728"/>
      <c r="C130" s="728"/>
      <c r="D130" s="728"/>
      <c r="E130" s="728"/>
      <c r="F130" s="728"/>
      <c r="G130" s="728"/>
      <c r="H130" s="728"/>
      <c r="I130" s="728"/>
      <c r="J130" s="728"/>
      <c r="K130" s="728"/>
      <c r="L130" s="728"/>
      <c r="M130" s="728"/>
      <c r="N130" s="728"/>
      <c r="O130" s="729"/>
    </row>
    <row r="131" spans="1:15">
      <c r="A131" s="721" t="s">
        <v>643</v>
      </c>
      <c r="B131" s="722"/>
      <c r="C131" s="722"/>
      <c r="D131" s="722"/>
      <c r="E131" s="722"/>
      <c r="F131" s="722"/>
      <c r="G131" s="722"/>
      <c r="H131" s="722"/>
      <c r="I131" s="722"/>
      <c r="J131" s="722"/>
      <c r="K131" s="722"/>
      <c r="L131" s="722"/>
      <c r="M131" s="722"/>
      <c r="N131" s="722"/>
      <c r="O131" s="723"/>
    </row>
    <row r="132" spans="1:15">
      <c r="A132" s="711" t="s">
        <v>85</v>
      </c>
      <c r="B132" s="711" t="s">
        <v>133</v>
      </c>
      <c r="C132" s="711" t="s">
        <v>44</v>
      </c>
      <c r="D132" s="711" t="s">
        <v>42</v>
      </c>
      <c r="E132" s="711" t="s">
        <v>43</v>
      </c>
      <c r="F132" s="711" t="s">
        <v>12</v>
      </c>
      <c r="G132" s="711" t="s">
        <v>75</v>
      </c>
      <c r="H132" s="713" t="s">
        <v>13</v>
      </c>
      <c r="I132" s="711" t="s">
        <v>134</v>
      </c>
      <c r="J132" s="715" t="s">
        <v>135</v>
      </c>
      <c r="K132" s="716"/>
      <c r="L132" s="717"/>
      <c r="M132" s="715" t="s">
        <v>136</v>
      </c>
      <c r="N132" s="716"/>
      <c r="O132" s="717"/>
    </row>
    <row r="133" spans="1:15">
      <c r="A133" s="712"/>
      <c r="B133" s="712"/>
      <c r="C133" s="712"/>
      <c r="D133" s="712"/>
      <c r="E133" s="712"/>
      <c r="F133" s="712"/>
      <c r="G133" s="712"/>
      <c r="H133" s="714"/>
      <c r="I133" s="712"/>
      <c r="J133" s="276" t="s">
        <v>137</v>
      </c>
      <c r="K133" s="276" t="s">
        <v>27</v>
      </c>
      <c r="L133" s="276" t="s">
        <v>138</v>
      </c>
      <c r="M133" s="276" t="s">
        <v>94</v>
      </c>
      <c r="N133" s="536" t="s">
        <v>27</v>
      </c>
      <c r="O133" s="536" t="s">
        <v>21</v>
      </c>
    </row>
    <row r="134" spans="1:15">
      <c r="A134" s="852">
        <v>4</v>
      </c>
      <c r="B134" s="852" t="s">
        <v>347</v>
      </c>
      <c r="C134" s="852" t="s">
        <v>347</v>
      </c>
      <c r="D134" s="852" t="s">
        <v>347</v>
      </c>
      <c r="E134" s="852" t="s">
        <v>352</v>
      </c>
      <c r="F134" s="852" t="s">
        <v>576</v>
      </c>
      <c r="G134" s="852"/>
      <c r="H134" s="853" t="s">
        <v>574</v>
      </c>
      <c r="I134" s="852"/>
      <c r="J134" s="854" t="s">
        <v>363</v>
      </c>
      <c r="K134" s="854" t="s">
        <v>616</v>
      </c>
      <c r="L134" s="854" t="s">
        <v>617</v>
      </c>
      <c r="M134" s="855">
        <v>0</v>
      </c>
      <c r="N134" s="855">
        <v>3425091.9799999995</v>
      </c>
      <c r="O134" s="855">
        <v>318466.18</v>
      </c>
    </row>
    <row r="135" spans="1:15" s="11" customFormat="1">
      <c r="A135" s="724" t="s">
        <v>353</v>
      </c>
      <c r="B135" s="725"/>
      <c r="C135" s="725"/>
      <c r="D135" s="725"/>
      <c r="E135" s="725"/>
      <c r="F135" s="725"/>
      <c r="G135" s="725"/>
      <c r="H135" s="725"/>
      <c r="I135" s="725"/>
      <c r="J135" s="725"/>
      <c r="K135" s="725"/>
      <c r="L135" s="725"/>
      <c r="M135" s="725"/>
      <c r="N135" s="725"/>
      <c r="O135" s="726"/>
    </row>
    <row r="136" spans="1:15" s="11" customFormat="1">
      <c r="A136" s="727" t="s">
        <v>644</v>
      </c>
      <c r="B136" s="728"/>
      <c r="C136" s="728"/>
      <c r="D136" s="728"/>
      <c r="E136" s="728"/>
      <c r="F136" s="728"/>
      <c r="G136" s="728"/>
      <c r="H136" s="728"/>
      <c r="I136" s="728"/>
      <c r="J136" s="728"/>
      <c r="K136" s="728"/>
      <c r="L136" s="728"/>
      <c r="M136" s="728"/>
      <c r="N136" s="728"/>
      <c r="O136" s="729"/>
    </row>
    <row r="137" spans="1:15" s="11" customFormat="1">
      <c r="A137" s="697" t="s">
        <v>634</v>
      </c>
      <c r="B137" s="698"/>
      <c r="C137" s="698"/>
      <c r="D137" s="698"/>
      <c r="E137" s="698"/>
      <c r="F137" s="698"/>
      <c r="G137" s="698"/>
      <c r="H137" s="698"/>
      <c r="I137" s="698"/>
      <c r="J137" s="698"/>
      <c r="K137" s="698"/>
      <c r="L137" s="698"/>
      <c r="M137" s="698"/>
      <c r="N137" s="698"/>
      <c r="O137" s="699"/>
    </row>
    <row r="138" spans="1:15" s="11" customFormat="1">
      <c r="A138" s="727" t="s">
        <v>645</v>
      </c>
      <c r="B138" s="728"/>
      <c r="C138" s="728"/>
      <c r="D138" s="728"/>
      <c r="E138" s="728"/>
      <c r="F138" s="728"/>
      <c r="G138" s="728"/>
      <c r="H138" s="728"/>
      <c r="I138" s="728"/>
      <c r="J138" s="728"/>
      <c r="K138" s="728"/>
      <c r="L138" s="728"/>
      <c r="M138" s="728"/>
      <c r="N138" s="728"/>
      <c r="O138" s="729"/>
    </row>
    <row r="139" spans="1:15" s="11" customFormat="1">
      <c r="A139" s="721"/>
      <c r="B139" s="722"/>
      <c r="C139" s="722"/>
      <c r="D139" s="722"/>
      <c r="E139" s="722"/>
      <c r="F139" s="722"/>
      <c r="G139" s="722"/>
      <c r="H139" s="722"/>
      <c r="I139" s="722"/>
      <c r="J139" s="722"/>
      <c r="K139" s="722"/>
      <c r="L139" s="722"/>
      <c r="M139" s="722"/>
      <c r="N139" s="722"/>
      <c r="O139" s="723"/>
    </row>
    <row r="142" spans="1:15">
      <c r="M142" s="349"/>
      <c r="N142" s="349"/>
      <c r="O142" s="349"/>
    </row>
    <row r="143" spans="1:15">
      <c r="M143" s="349"/>
      <c r="N143" s="349"/>
      <c r="O143" s="349"/>
    </row>
    <row r="144" spans="1:15">
      <c r="M144" s="349"/>
      <c r="N144" s="349"/>
      <c r="O144" s="349"/>
    </row>
  </sheetData>
  <mergeCells count="266">
    <mergeCell ref="A15:O15"/>
    <mergeCell ref="A17:O17"/>
    <mergeCell ref="D12:D13"/>
    <mergeCell ref="E12:E13"/>
    <mergeCell ref="F12:F13"/>
    <mergeCell ref="G12:G13"/>
    <mergeCell ref="H12:H13"/>
    <mergeCell ref="I12:I13"/>
    <mergeCell ref="J12:L12"/>
    <mergeCell ref="M12:O12"/>
    <mergeCell ref="A16:O16"/>
    <mergeCell ref="A8:O8"/>
    <mergeCell ref="A9:O9"/>
    <mergeCell ref="A10:O10"/>
    <mergeCell ref="A11:O11"/>
    <mergeCell ref="A12:A13"/>
    <mergeCell ref="B12:B13"/>
    <mergeCell ref="C12:C13"/>
    <mergeCell ref="A1:O1"/>
    <mergeCell ref="A3:O3"/>
    <mergeCell ref="A4:O4"/>
    <mergeCell ref="A5:A6"/>
    <mergeCell ref="B5:B6"/>
    <mergeCell ref="C5:C6"/>
    <mergeCell ref="D5:D6"/>
    <mergeCell ref="E5:E6"/>
    <mergeCell ref="F5:F6"/>
    <mergeCell ref="G5:G6"/>
    <mergeCell ref="H5:H6"/>
    <mergeCell ref="I5:I6"/>
    <mergeCell ref="J5:L5"/>
    <mergeCell ref="M5:O5"/>
    <mergeCell ref="A18:O18"/>
    <mergeCell ref="A19:A20"/>
    <mergeCell ref="B19:B20"/>
    <mergeCell ref="C19:C20"/>
    <mergeCell ref="D19:D20"/>
    <mergeCell ref="E19:E20"/>
    <mergeCell ref="F19:F20"/>
    <mergeCell ref="G19:G20"/>
    <mergeCell ref="H19:H20"/>
    <mergeCell ref="I19:I20"/>
    <mergeCell ref="J19:L19"/>
    <mergeCell ref="M19:O19"/>
    <mergeCell ref="I29:I30"/>
    <mergeCell ref="J29:L29"/>
    <mergeCell ref="M29:O29"/>
    <mergeCell ref="A33:O33"/>
    <mergeCell ref="A34:O34"/>
    <mergeCell ref="A22:O22"/>
    <mergeCell ref="A25:O25"/>
    <mergeCell ref="A27:O27"/>
    <mergeCell ref="A28:O28"/>
    <mergeCell ref="A23:O23"/>
    <mergeCell ref="A24:O24"/>
    <mergeCell ref="A26:O26"/>
    <mergeCell ref="A32:O32"/>
    <mergeCell ref="A29:A30"/>
    <mergeCell ref="B29:B30"/>
    <mergeCell ref="C29:C30"/>
    <mergeCell ref="D29:D30"/>
    <mergeCell ref="E29:E30"/>
    <mergeCell ref="F29:F30"/>
    <mergeCell ref="G29:G30"/>
    <mergeCell ref="H29:H30"/>
    <mergeCell ref="A40:O40"/>
    <mergeCell ref="A41:O41"/>
    <mergeCell ref="A42:O42"/>
    <mergeCell ref="A43:O43"/>
    <mergeCell ref="A35:O35"/>
    <mergeCell ref="A36:O36"/>
    <mergeCell ref="A37:A38"/>
    <mergeCell ref="B37:B38"/>
    <mergeCell ref="C37:C38"/>
    <mergeCell ref="D37:D38"/>
    <mergeCell ref="E37:E38"/>
    <mergeCell ref="F37:F38"/>
    <mergeCell ref="G37:G38"/>
    <mergeCell ref="H37:H38"/>
    <mergeCell ref="I37:I38"/>
    <mergeCell ref="J37:L37"/>
    <mergeCell ref="M37:O37"/>
    <mergeCell ref="A48:O48"/>
    <mergeCell ref="A49:O49"/>
    <mergeCell ref="A50:O50"/>
    <mergeCell ref="A44:O44"/>
    <mergeCell ref="A45:A46"/>
    <mergeCell ref="B45:B46"/>
    <mergeCell ref="C45:C46"/>
    <mergeCell ref="D45:D46"/>
    <mergeCell ref="E45:E46"/>
    <mergeCell ref="F45:F46"/>
    <mergeCell ref="G45:G46"/>
    <mergeCell ref="H45:H46"/>
    <mergeCell ref="I45:I46"/>
    <mergeCell ref="J45:L45"/>
    <mergeCell ref="M45:O45"/>
    <mergeCell ref="A55:O55"/>
    <mergeCell ref="A56:O56"/>
    <mergeCell ref="A57:O57"/>
    <mergeCell ref="A58:O58"/>
    <mergeCell ref="A51:O51"/>
    <mergeCell ref="A52:A53"/>
    <mergeCell ref="B52:B53"/>
    <mergeCell ref="C52:C53"/>
    <mergeCell ref="D52:D53"/>
    <mergeCell ref="E52:E53"/>
    <mergeCell ref="F52:F53"/>
    <mergeCell ref="G52:G53"/>
    <mergeCell ref="H52:H53"/>
    <mergeCell ref="I52:I53"/>
    <mergeCell ref="J52:L52"/>
    <mergeCell ref="M52:O52"/>
    <mergeCell ref="A63:O63"/>
    <mergeCell ref="A64:O64"/>
    <mergeCell ref="A65:O65"/>
    <mergeCell ref="A66:O66"/>
    <mergeCell ref="A59:O59"/>
    <mergeCell ref="A60:A61"/>
    <mergeCell ref="B60:B61"/>
    <mergeCell ref="C60:C61"/>
    <mergeCell ref="D60:D61"/>
    <mergeCell ref="E60:E61"/>
    <mergeCell ref="F60:F61"/>
    <mergeCell ref="G60:G61"/>
    <mergeCell ref="H60:H61"/>
    <mergeCell ref="I60:I61"/>
    <mergeCell ref="J60:L60"/>
    <mergeCell ref="M60:O60"/>
    <mergeCell ref="A72:O72"/>
    <mergeCell ref="A73:O73"/>
    <mergeCell ref="A74:O74"/>
    <mergeCell ref="A75:O75"/>
    <mergeCell ref="A67:O67"/>
    <mergeCell ref="A68:O68"/>
    <mergeCell ref="A69:A70"/>
    <mergeCell ref="B69:B70"/>
    <mergeCell ref="C69:C70"/>
    <mergeCell ref="D69:D70"/>
    <mergeCell ref="E69:E70"/>
    <mergeCell ref="F69:F70"/>
    <mergeCell ref="G69:G70"/>
    <mergeCell ref="H69:H70"/>
    <mergeCell ref="I69:I70"/>
    <mergeCell ref="J69:L69"/>
    <mergeCell ref="M69:O69"/>
    <mergeCell ref="A80:O80"/>
    <mergeCell ref="A81:O81"/>
    <mergeCell ref="A82:O82"/>
    <mergeCell ref="A83:O83"/>
    <mergeCell ref="A76:O76"/>
    <mergeCell ref="A77:A78"/>
    <mergeCell ref="B77:B78"/>
    <mergeCell ref="C77:C78"/>
    <mergeCell ref="D77:D78"/>
    <mergeCell ref="E77:E78"/>
    <mergeCell ref="F77:F78"/>
    <mergeCell ref="G77:G78"/>
    <mergeCell ref="H77:H78"/>
    <mergeCell ref="I77:I78"/>
    <mergeCell ref="J77:L77"/>
    <mergeCell ref="M77:O77"/>
    <mergeCell ref="A89:O89"/>
    <mergeCell ref="A90:O90"/>
    <mergeCell ref="A91:O91"/>
    <mergeCell ref="A92:O92"/>
    <mergeCell ref="A93:O93"/>
    <mergeCell ref="A84:O84"/>
    <mergeCell ref="A85:O85"/>
    <mergeCell ref="A86:A87"/>
    <mergeCell ref="B86:B87"/>
    <mergeCell ref="C86:C87"/>
    <mergeCell ref="D86:D87"/>
    <mergeCell ref="E86:E87"/>
    <mergeCell ref="F86:F87"/>
    <mergeCell ref="G86:G87"/>
    <mergeCell ref="H86:H87"/>
    <mergeCell ref="I86:I87"/>
    <mergeCell ref="J86:L86"/>
    <mergeCell ref="M86:O86"/>
    <mergeCell ref="A100:O100"/>
    <mergeCell ref="A101:O101"/>
    <mergeCell ref="A102:O102"/>
    <mergeCell ref="A103:O103"/>
    <mergeCell ref="A94:O94"/>
    <mergeCell ref="A95:O95"/>
    <mergeCell ref="A96:O96"/>
    <mergeCell ref="A97:A98"/>
    <mergeCell ref="B97:B98"/>
    <mergeCell ref="C97:C98"/>
    <mergeCell ref="D97:D98"/>
    <mergeCell ref="E97:E98"/>
    <mergeCell ref="F97:F98"/>
    <mergeCell ref="G97:G98"/>
    <mergeCell ref="H97:H98"/>
    <mergeCell ref="I97:I98"/>
    <mergeCell ref="J97:L97"/>
    <mergeCell ref="M97:O97"/>
    <mergeCell ref="A108:O108"/>
    <mergeCell ref="A109:O109"/>
    <mergeCell ref="A110:O110"/>
    <mergeCell ref="A111:O111"/>
    <mergeCell ref="A104:O104"/>
    <mergeCell ref="A105:A106"/>
    <mergeCell ref="B105:B106"/>
    <mergeCell ref="C105:C106"/>
    <mergeCell ref="D105:D106"/>
    <mergeCell ref="E105:E106"/>
    <mergeCell ref="F105:F106"/>
    <mergeCell ref="G105:G106"/>
    <mergeCell ref="H105:H106"/>
    <mergeCell ref="I105:I106"/>
    <mergeCell ref="J105:L105"/>
    <mergeCell ref="M105:O105"/>
    <mergeCell ref="A119:O119"/>
    <mergeCell ref="A120:O120"/>
    <mergeCell ref="A121:O121"/>
    <mergeCell ref="A122:O122"/>
    <mergeCell ref="A112:O112"/>
    <mergeCell ref="A113:O113"/>
    <mergeCell ref="A114:O114"/>
    <mergeCell ref="A115:O115"/>
    <mergeCell ref="A116:A117"/>
    <mergeCell ref="B116:B117"/>
    <mergeCell ref="C116:C117"/>
    <mergeCell ref="D116:D117"/>
    <mergeCell ref="E116:E117"/>
    <mergeCell ref="F116:F117"/>
    <mergeCell ref="G116:G117"/>
    <mergeCell ref="H116:H117"/>
    <mergeCell ref="I116:I117"/>
    <mergeCell ref="J116:L116"/>
    <mergeCell ref="M116:O116"/>
    <mergeCell ref="A139:O139"/>
    <mergeCell ref="A135:O135"/>
    <mergeCell ref="A136:O136"/>
    <mergeCell ref="A137:O137"/>
    <mergeCell ref="A138:O138"/>
    <mergeCell ref="A123:O123"/>
    <mergeCell ref="A132:A133"/>
    <mergeCell ref="B132:B133"/>
    <mergeCell ref="C132:C133"/>
    <mergeCell ref="D132:D133"/>
    <mergeCell ref="E132:E133"/>
    <mergeCell ref="F132:F133"/>
    <mergeCell ref="G132:G133"/>
    <mergeCell ref="H132:H133"/>
    <mergeCell ref="I132:I133"/>
    <mergeCell ref="J132:L132"/>
    <mergeCell ref="M132:O132"/>
    <mergeCell ref="A124:A125"/>
    <mergeCell ref="B124:B125"/>
    <mergeCell ref="C124:C125"/>
    <mergeCell ref="A128:O128"/>
    <mergeCell ref="A129:O129"/>
    <mergeCell ref="A130:O130"/>
    <mergeCell ref="A131:O131"/>
    <mergeCell ref="D124:D125"/>
    <mergeCell ref="E124:E125"/>
    <mergeCell ref="F124:F125"/>
    <mergeCell ref="G124:G125"/>
    <mergeCell ref="H124:H125"/>
    <mergeCell ref="I124:I125"/>
    <mergeCell ref="J124:L124"/>
    <mergeCell ref="M124:O124"/>
    <mergeCell ref="A127:O127"/>
  </mergeCells>
  <printOptions horizontalCentered="1"/>
  <pageMargins left="0.39370078740157483" right="0.39370078740157483" top="1.5748031496062993" bottom="0.39370078740157483" header="0.19685039370078741" footer="0.19685039370078741"/>
  <pageSetup scale="58" orientation="landscape" r:id="rId1"/>
  <headerFooter scaleWithDoc="0">
    <oddHeader>&amp;C&amp;G</oddHeader>
    <oddFooter>&amp;C&amp;G</oddFooter>
  </headerFooter>
  <rowBreaks count="3" manualBreakCount="3">
    <brk id="44" max="14" man="1"/>
    <brk id="85" max="14" man="1"/>
    <brk id="131" max="14" man="1"/>
  </rowBreaks>
  <colBreaks count="1" manualBreakCount="1">
    <brk id="15" max="34" man="1"/>
  </colBreaks>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29"/>
  <sheetViews>
    <sheetView showGridLines="0" zoomScaleNormal="100" zoomScalePageLayoutView="40" workbookViewId="0">
      <selection activeCell="A18" sqref="A18:O18"/>
    </sheetView>
  </sheetViews>
  <sheetFormatPr baseColWidth="10" defaultColWidth="11.42578125" defaultRowHeight="13.5"/>
  <cols>
    <col min="1" max="7" width="5" style="1" customWidth="1"/>
    <col min="8" max="8" width="60.7109375" style="1" customWidth="1"/>
    <col min="9" max="9" width="10.7109375" style="1" customWidth="1"/>
    <col min="10" max="12" width="13.7109375" style="1" customWidth="1"/>
    <col min="13" max="15" width="21.42578125" style="1" bestFit="1" customWidth="1"/>
    <col min="16" max="16" width="2.7109375" style="1" customWidth="1"/>
    <col min="17" max="16384" width="11.42578125" style="1"/>
  </cols>
  <sheetData>
    <row r="1" spans="1:15" ht="34.9" customHeight="1">
      <c r="A1" s="567" t="s">
        <v>132</v>
      </c>
      <c r="B1" s="568"/>
      <c r="C1" s="568"/>
      <c r="D1" s="568"/>
      <c r="E1" s="568"/>
      <c r="F1" s="568"/>
      <c r="G1" s="568"/>
      <c r="H1" s="568"/>
      <c r="I1" s="568"/>
      <c r="J1" s="568"/>
      <c r="K1" s="568"/>
      <c r="L1" s="568"/>
      <c r="M1" s="568"/>
      <c r="N1" s="568"/>
      <c r="O1" s="569"/>
    </row>
    <row r="2" spans="1:15" ht="7.9" customHeight="1">
      <c r="A2" s="93"/>
      <c r="B2" s="93"/>
      <c r="C2" s="93"/>
      <c r="D2" s="93"/>
      <c r="E2" s="93"/>
      <c r="F2" s="93"/>
      <c r="G2" s="93"/>
      <c r="H2" s="93"/>
      <c r="I2" s="93"/>
      <c r="J2" s="93"/>
      <c r="K2" s="93"/>
      <c r="L2" s="93"/>
      <c r="M2" s="93"/>
      <c r="N2" s="93"/>
      <c r="O2" s="93"/>
    </row>
    <row r="3" spans="1:15" ht="19.149999999999999" customHeight="1">
      <c r="A3" s="652" t="s">
        <v>408</v>
      </c>
      <c r="B3" s="653"/>
      <c r="C3" s="653"/>
      <c r="D3" s="653"/>
      <c r="E3" s="653"/>
      <c r="F3" s="653"/>
      <c r="G3" s="653"/>
      <c r="H3" s="653"/>
      <c r="I3" s="653"/>
      <c r="J3" s="653"/>
      <c r="K3" s="653"/>
      <c r="L3" s="653"/>
      <c r="M3" s="653"/>
      <c r="N3" s="653"/>
      <c r="O3" s="654"/>
    </row>
    <row r="4" spans="1:15" ht="19.149999999999999" customHeight="1">
      <c r="A4" s="652" t="s">
        <v>205</v>
      </c>
      <c r="B4" s="653"/>
      <c r="C4" s="653"/>
      <c r="D4" s="653"/>
      <c r="E4" s="653"/>
      <c r="F4" s="653"/>
      <c r="G4" s="653"/>
      <c r="H4" s="653"/>
      <c r="I4" s="653"/>
      <c r="J4" s="653"/>
      <c r="K4" s="653"/>
      <c r="L4" s="653"/>
      <c r="M4" s="653"/>
      <c r="N4" s="653"/>
      <c r="O4" s="654"/>
    </row>
    <row r="5" spans="1:15" ht="19.899999999999999" customHeight="1">
      <c r="A5" s="565" t="s">
        <v>85</v>
      </c>
      <c r="B5" s="565" t="s">
        <v>133</v>
      </c>
      <c r="C5" s="565" t="s">
        <v>44</v>
      </c>
      <c r="D5" s="565" t="s">
        <v>42</v>
      </c>
      <c r="E5" s="565" t="s">
        <v>43</v>
      </c>
      <c r="F5" s="565" t="s">
        <v>12</v>
      </c>
      <c r="G5" s="565" t="s">
        <v>75</v>
      </c>
      <c r="H5" s="664" t="s">
        <v>13</v>
      </c>
      <c r="I5" s="565" t="s">
        <v>134</v>
      </c>
      <c r="J5" s="601" t="s">
        <v>135</v>
      </c>
      <c r="K5" s="602"/>
      <c r="L5" s="666"/>
      <c r="M5" s="601" t="s">
        <v>136</v>
      </c>
      <c r="N5" s="602"/>
      <c r="O5" s="666"/>
    </row>
    <row r="6" spans="1:15" ht="19.899999999999999" customHeight="1">
      <c r="A6" s="566"/>
      <c r="B6" s="566"/>
      <c r="C6" s="566"/>
      <c r="D6" s="566"/>
      <c r="E6" s="566"/>
      <c r="F6" s="566"/>
      <c r="G6" s="566"/>
      <c r="H6" s="665"/>
      <c r="I6" s="566"/>
      <c r="J6" s="276" t="s">
        <v>137</v>
      </c>
      <c r="K6" s="276" t="s">
        <v>27</v>
      </c>
      <c r="L6" s="276" t="s">
        <v>138</v>
      </c>
      <c r="M6" s="276" t="s">
        <v>94</v>
      </c>
      <c r="N6" s="536" t="s">
        <v>27</v>
      </c>
      <c r="O6" s="536" t="s">
        <v>21</v>
      </c>
    </row>
    <row r="7" spans="1:15" s="79" customFormat="1" ht="15" customHeight="1">
      <c r="A7" s="313">
        <v>5</v>
      </c>
      <c r="B7" s="313">
        <v>1</v>
      </c>
      <c r="C7" s="313">
        <v>1</v>
      </c>
      <c r="D7" s="313">
        <v>3</v>
      </c>
      <c r="E7" s="313">
        <v>1</v>
      </c>
      <c r="F7" s="313">
        <v>204</v>
      </c>
      <c r="G7" s="313"/>
      <c r="H7" s="288" t="s">
        <v>490</v>
      </c>
      <c r="I7" s="313" t="s">
        <v>217</v>
      </c>
      <c r="J7" s="78" t="s">
        <v>346</v>
      </c>
      <c r="K7" s="78" t="s">
        <v>346</v>
      </c>
      <c r="L7" s="78" t="s">
        <v>346</v>
      </c>
      <c r="M7" s="295">
        <v>275057518</v>
      </c>
      <c r="N7" s="295">
        <v>270253953.99000001</v>
      </c>
      <c r="O7" s="295">
        <v>251253254.44</v>
      </c>
    </row>
    <row r="8" spans="1:15">
      <c r="A8" s="790" t="s">
        <v>353</v>
      </c>
      <c r="B8" s="791"/>
      <c r="C8" s="791"/>
      <c r="D8" s="791"/>
      <c r="E8" s="791"/>
      <c r="F8" s="791"/>
      <c r="G8" s="791"/>
      <c r="H8" s="791"/>
      <c r="I8" s="791"/>
      <c r="J8" s="791"/>
      <c r="K8" s="791"/>
      <c r="L8" s="791"/>
      <c r="M8" s="791"/>
      <c r="N8" s="791"/>
      <c r="O8" s="792"/>
    </row>
    <row r="9" spans="1:15">
      <c r="A9" s="727" t="s">
        <v>491</v>
      </c>
      <c r="B9" s="728"/>
      <c r="C9" s="728"/>
      <c r="D9" s="728"/>
      <c r="E9" s="728"/>
      <c r="F9" s="728"/>
      <c r="G9" s="728"/>
      <c r="H9" s="728"/>
      <c r="I9" s="728"/>
      <c r="J9" s="728"/>
      <c r="K9" s="728"/>
      <c r="L9" s="728"/>
      <c r="M9" s="728"/>
      <c r="N9" s="728"/>
      <c r="O9" s="729"/>
    </row>
    <row r="10" spans="1:15">
      <c r="A10" s="730" t="s">
        <v>634</v>
      </c>
      <c r="B10" s="731"/>
      <c r="C10" s="731"/>
      <c r="D10" s="731"/>
      <c r="E10" s="731"/>
      <c r="F10" s="731"/>
      <c r="G10" s="731"/>
      <c r="H10" s="731"/>
      <c r="I10" s="731"/>
      <c r="J10" s="731"/>
      <c r="K10" s="731"/>
      <c r="L10" s="731"/>
      <c r="M10" s="731"/>
      <c r="N10" s="731"/>
      <c r="O10" s="732"/>
    </row>
    <row r="11" spans="1:15" ht="25.5" customHeight="1">
      <c r="A11" s="740" t="s">
        <v>492</v>
      </c>
      <c r="B11" s="741"/>
      <c r="C11" s="741"/>
      <c r="D11" s="741"/>
      <c r="E11" s="741"/>
      <c r="F11" s="741"/>
      <c r="G11" s="741"/>
      <c r="H11" s="741"/>
      <c r="I11" s="741"/>
      <c r="J11" s="741"/>
      <c r="K11" s="741"/>
      <c r="L11" s="741"/>
      <c r="M11" s="741"/>
      <c r="N11" s="741"/>
      <c r="O11" s="742"/>
    </row>
    <row r="12" spans="1:15" ht="21" customHeight="1">
      <c r="A12" s="740" t="s">
        <v>493</v>
      </c>
      <c r="B12" s="741"/>
      <c r="C12" s="741"/>
      <c r="D12" s="741"/>
      <c r="E12" s="741"/>
      <c r="F12" s="741"/>
      <c r="G12" s="741"/>
      <c r="H12" s="741"/>
      <c r="I12" s="741"/>
      <c r="J12" s="741"/>
      <c r="K12" s="741"/>
      <c r="L12" s="741"/>
      <c r="M12" s="741"/>
      <c r="N12" s="741"/>
      <c r="O12" s="742"/>
    </row>
    <row r="13" spans="1:15">
      <c r="A13" s="565" t="s">
        <v>85</v>
      </c>
      <c r="B13" s="565" t="s">
        <v>133</v>
      </c>
      <c r="C13" s="565" t="s">
        <v>44</v>
      </c>
      <c r="D13" s="565" t="s">
        <v>42</v>
      </c>
      <c r="E13" s="565" t="s">
        <v>43</v>
      </c>
      <c r="F13" s="565" t="s">
        <v>12</v>
      </c>
      <c r="G13" s="565" t="s">
        <v>75</v>
      </c>
      <c r="H13" s="664" t="s">
        <v>13</v>
      </c>
      <c r="I13" s="565" t="s">
        <v>134</v>
      </c>
      <c r="J13" s="601" t="s">
        <v>135</v>
      </c>
      <c r="K13" s="602"/>
      <c r="L13" s="666"/>
      <c r="M13" s="601" t="s">
        <v>136</v>
      </c>
      <c r="N13" s="602"/>
      <c r="O13" s="666"/>
    </row>
    <row r="14" spans="1:15">
      <c r="A14" s="566"/>
      <c r="B14" s="566"/>
      <c r="C14" s="566"/>
      <c r="D14" s="566"/>
      <c r="E14" s="566"/>
      <c r="F14" s="566"/>
      <c r="G14" s="566"/>
      <c r="H14" s="665"/>
      <c r="I14" s="566"/>
      <c r="J14" s="276" t="s">
        <v>137</v>
      </c>
      <c r="K14" s="276" t="s">
        <v>27</v>
      </c>
      <c r="L14" s="276" t="s">
        <v>138</v>
      </c>
      <c r="M14" s="276" t="s">
        <v>94</v>
      </c>
      <c r="N14" s="536" t="s">
        <v>27</v>
      </c>
      <c r="O14" s="536" t="s">
        <v>21</v>
      </c>
    </row>
    <row r="15" spans="1:15">
      <c r="A15" s="81">
        <v>5</v>
      </c>
      <c r="B15" s="81">
        <v>1</v>
      </c>
      <c r="C15" s="81">
        <v>1</v>
      </c>
      <c r="D15" s="81">
        <v>8</v>
      </c>
      <c r="E15" s="81">
        <v>5</v>
      </c>
      <c r="F15" s="81">
        <v>201</v>
      </c>
      <c r="G15" s="81"/>
      <c r="H15" s="94" t="s">
        <v>299</v>
      </c>
      <c r="I15" s="81" t="s">
        <v>346</v>
      </c>
      <c r="J15" s="81" t="s">
        <v>346</v>
      </c>
      <c r="K15" s="280" t="s">
        <v>346</v>
      </c>
      <c r="L15" s="81" t="s">
        <v>346</v>
      </c>
      <c r="M15" s="292">
        <v>279614124</v>
      </c>
      <c r="N15" s="292">
        <v>237115586.61000004</v>
      </c>
      <c r="O15" s="292">
        <v>192011512.47999993</v>
      </c>
    </row>
    <row r="16" spans="1:15">
      <c r="A16" s="793" t="s">
        <v>353</v>
      </c>
      <c r="B16" s="794"/>
      <c r="C16" s="794"/>
      <c r="D16" s="794"/>
      <c r="E16" s="794"/>
      <c r="F16" s="794"/>
      <c r="G16" s="794"/>
      <c r="H16" s="794"/>
      <c r="I16" s="794"/>
      <c r="J16" s="794"/>
      <c r="K16" s="794"/>
      <c r="L16" s="794"/>
      <c r="M16" s="794"/>
      <c r="N16" s="794"/>
      <c r="O16" s="795"/>
    </row>
    <row r="17" spans="1:16">
      <c r="A17" s="740" t="s">
        <v>494</v>
      </c>
      <c r="B17" s="741"/>
      <c r="C17" s="741"/>
      <c r="D17" s="741"/>
      <c r="E17" s="741"/>
      <c r="F17" s="741"/>
      <c r="G17" s="741"/>
      <c r="H17" s="741"/>
      <c r="I17" s="741"/>
      <c r="J17" s="741"/>
      <c r="K17" s="741"/>
      <c r="L17" s="741"/>
      <c r="M17" s="741"/>
      <c r="N17" s="741"/>
      <c r="O17" s="742"/>
    </row>
    <row r="18" spans="1:16" s="79" customFormat="1" ht="15" customHeight="1">
      <c r="A18" s="730" t="s">
        <v>634</v>
      </c>
      <c r="B18" s="731"/>
      <c r="C18" s="731"/>
      <c r="D18" s="731"/>
      <c r="E18" s="731"/>
      <c r="F18" s="731"/>
      <c r="G18" s="731"/>
      <c r="H18" s="731"/>
      <c r="I18" s="731"/>
      <c r="J18" s="731"/>
      <c r="K18" s="731"/>
      <c r="L18" s="731"/>
      <c r="M18" s="731"/>
      <c r="N18" s="731"/>
      <c r="O18" s="732"/>
    </row>
    <row r="19" spans="1:16">
      <c r="A19" s="740" t="s">
        <v>495</v>
      </c>
      <c r="B19" s="741"/>
      <c r="C19" s="741"/>
      <c r="D19" s="741"/>
      <c r="E19" s="741"/>
      <c r="F19" s="741"/>
      <c r="G19" s="741"/>
      <c r="H19" s="741"/>
      <c r="I19" s="741"/>
      <c r="J19" s="741"/>
      <c r="K19" s="741"/>
      <c r="L19" s="741"/>
      <c r="M19" s="741"/>
      <c r="N19" s="741"/>
      <c r="O19" s="742"/>
    </row>
    <row r="20" spans="1:16" ht="29.25" customHeight="1">
      <c r="A20" s="740" t="s">
        <v>496</v>
      </c>
      <c r="B20" s="741"/>
      <c r="C20" s="741"/>
      <c r="D20" s="741"/>
      <c r="E20" s="741"/>
      <c r="F20" s="741"/>
      <c r="G20" s="741"/>
      <c r="H20" s="741"/>
      <c r="I20" s="741"/>
      <c r="J20" s="741"/>
      <c r="K20" s="741"/>
      <c r="L20" s="741"/>
      <c r="M20" s="741"/>
      <c r="N20" s="741"/>
      <c r="O20" s="742"/>
    </row>
    <row r="21" spans="1:16" ht="18" customHeight="1">
      <c r="A21" s="740" t="s">
        <v>497</v>
      </c>
      <c r="B21" s="741"/>
      <c r="C21" s="741"/>
      <c r="D21" s="741"/>
      <c r="E21" s="741"/>
      <c r="F21" s="741"/>
      <c r="G21" s="741"/>
      <c r="H21" s="741"/>
      <c r="I21" s="741"/>
      <c r="J21" s="741"/>
      <c r="K21" s="741"/>
      <c r="L21" s="741"/>
      <c r="M21" s="741"/>
      <c r="N21" s="741"/>
      <c r="O21" s="742"/>
    </row>
    <row r="22" spans="1:16" ht="31.5" customHeight="1">
      <c r="A22" s="740" t="s">
        <v>498</v>
      </c>
      <c r="B22" s="741"/>
      <c r="C22" s="741"/>
      <c r="D22" s="741"/>
      <c r="E22" s="741"/>
      <c r="F22" s="741"/>
      <c r="G22" s="741"/>
      <c r="H22" s="741"/>
      <c r="I22" s="741"/>
      <c r="J22" s="741"/>
      <c r="K22" s="741"/>
      <c r="L22" s="741"/>
      <c r="M22" s="741"/>
      <c r="N22" s="741"/>
      <c r="O22" s="742"/>
    </row>
    <row r="23" spans="1:16" ht="31.5" customHeight="1">
      <c r="A23" s="740" t="s">
        <v>499</v>
      </c>
      <c r="B23" s="741"/>
      <c r="C23" s="741"/>
      <c r="D23" s="741"/>
      <c r="E23" s="741"/>
      <c r="F23" s="741"/>
      <c r="G23" s="741"/>
      <c r="H23" s="741"/>
      <c r="I23" s="741"/>
      <c r="J23" s="741"/>
      <c r="K23" s="741"/>
      <c r="L23" s="741"/>
      <c r="M23" s="741"/>
      <c r="N23" s="741"/>
      <c r="O23" s="742"/>
    </row>
    <row r="24" spans="1:16">
      <c r="A24" s="796"/>
      <c r="B24" s="797"/>
      <c r="C24" s="797"/>
      <c r="D24" s="797"/>
      <c r="E24" s="797"/>
      <c r="F24" s="797"/>
      <c r="G24" s="797"/>
      <c r="H24" s="797"/>
      <c r="I24" s="797"/>
      <c r="J24" s="797"/>
      <c r="K24" s="797"/>
      <c r="L24" s="797"/>
      <c r="M24" s="797"/>
      <c r="N24" s="797"/>
      <c r="O24" s="798"/>
    </row>
    <row r="25" spans="1:16" ht="12.75" customHeight="1">
      <c r="A25" s="82"/>
      <c r="B25" s="82"/>
      <c r="C25" s="82"/>
      <c r="D25" s="82"/>
      <c r="E25" s="80"/>
      <c r="F25" s="80"/>
      <c r="G25" s="80"/>
      <c r="H25" s="80"/>
      <c r="I25" s="80"/>
      <c r="J25" s="80"/>
      <c r="K25" s="80"/>
      <c r="L25" s="80"/>
      <c r="M25" s="80"/>
      <c r="N25" s="80"/>
      <c r="O25" s="80"/>
    </row>
    <row r="26" spans="1:16" ht="13.5" customHeight="1">
      <c r="A26" s="83"/>
      <c r="B26" s="83"/>
      <c r="C26" s="83"/>
      <c r="D26" s="84"/>
      <c r="E26" s="85"/>
      <c r="F26" s="56"/>
      <c r="G26" s="56"/>
      <c r="H26" s="56"/>
      <c r="I26" s="86"/>
      <c r="J26" s="86"/>
      <c r="K26" s="86"/>
      <c r="L26" s="86"/>
      <c r="M26" s="86"/>
      <c r="N26" s="86"/>
      <c r="O26" s="86"/>
      <c r="P26" s="87"/>
    </row>
    <row r="27" spans="1:16" s="12" customFormat="1" ht="14.25" customHeight="1">
      <c r="A27" s="88"/>
      <c r="B27" s="88"/>
      <c r="C27" s="88"/>
      <c r="D27" s="3"/>
      <c r="E27" s="89"/>
      <c r="F27" s="90"/>
      <c r="G27" s="90"/>
      <c r="H27" s="90"/>
      <c r="I27" s="701"/>
      <c r="J27" s="701"/>
      <c r="K27" s="701"/>
      <c r="L27" s="701"/>
      <c r="M27" s="351"/>
      <c r="N27" s="351"/>
      <c r="O27" s="351"/>
      <c r="P27" s="92"/>
    </row>
    <row r="28" spans="1:16" s="12" customFormat="1">
      <c r="A28" s="700"/>
      <c r="B28" s="700"/>
      <c r="C28" s="700"/>
      <c r="D28" s="700"/>
      <c r="E28" s="700"/>
      <c r="F28" s="700"/>
      <c r="G28" s="700"/>
      <c r="H28" s="700"/>
      <c r="I28" s="700"/>
      <c r="J28" s="700"/>
      <c r="K28" s="700"/>
      <c r="L28" s="700"/>
      <c r="M28" s="351"/>
      <c r="N28" s="351"/>
      <c r="O28" s="351"/>
    </row>
    <row r="29" spans="1:16">
      <c r="M29" s="349"/>
      <c r="N29" s="349"/>
      <c r="O29" s="349"/>
    </row>
  </sheetData>
  <mergeCells count="42">
    <mergeCell ref="A28:H28"/>
    <mergeCell ref="I28:L28"/>
    <mergeCell ref="A24:O24"/>
    <mergeCell ref="I27:L27"/>
    <mergeCell ref="F13:F14"/>
    <mergeCell ref="D13:D14"/>
    <mergeCell ref="E13:E14"/>
    <mergeCell ref="A23:O23"/>
    <mergeCell ref="A19:O19"/>
    <mergeCell ref="A20:O20"/>
    <mergeCell ref="A22:O22"/>
    <mergeCell ref="G13:G14"/>
    <mergeCell ref="H13:H14"/>
    <mergeCell ref="I13:I14"/>
    <mergeCell ref="J13:L13"/>
    <mergeCell ref="M13:O13"/>
    <mergeCell ref="A16:O16"/>
    <mergeCell ref="A17:O17"/>
    <mergeCell ref="A18:O18"/>
    <mergeCell ref="A21:O21"/>
    <mergeCell ref="A13:A14"/>
    <mergeCell ref="B13:B14"/>
    <mergeCell ref="C13:C14"/>
    <mergeCell ref="A8:O8"/>
    <mergeCell ref="A9:O9"/>
    <mergeCell ref="A10:O10"/>
    <mergeCell ref="A12:O12"/>
    <mergeCell ref="A11:O11"/>
    <mergeCell ref="A1:O1"/>
    <mergeCell ref="A3:O3"/>
    <mergeCell ref="A4:O4"/>
    <mergeCell ref="A5:A6"/>
    <mergeCell ref="B5:B6"/>
    <mergeCell ref="C5:C6"/>
    <mergeCell ref="D5:D6"/>
    <mergeCell ref="E5:E6"/>
    <mergeCell ref="F5:F6"/>
    <mergeCell ref="G5:G6"/>
    <mergeCell ref="H5:H6"/>
    <mergeCell ref="I5:I6"/>
    <mergeCell ref="J5:L5"/>
    <mergeCell ref="M5:O5"/>
  </mergeCells>
  <printOptions horizontalCentered="1"/>
  <pageMargins left="0.39370078740157483" right="0.39370078740157483" top="1.5748031496062993" bottom="0.39370078740157483" header="0.19685039370078741" footer="0.19685039370078741"/>
  <pageSetup scale="62" orientation="landscape" r:id="rId1"/>
  <headerFooter scaleWithDoc="0">
    <oddHeader>&amp;C&amp;G</oddHeader>
    <oddFooter>&amp;C&amp;G</oddFooter>
  </headerFooter>
  <colBreaks count="1" manualBreakCount="1">
    <brk id="15" max="27" man="1"/>
  </colBreaks>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36"/>
  <sheetViews>
    <sheetView showGridLines="0" view="pageBreakPreview" topLeftCell="A13" zoomScale="115" zoomScaleNormal="110" zoomScaleSheetLayoutView="115" zoomScalePageLayoutView="70" workbookViewId="0">
      <selection activeCell="E15" sqref="E15"/>
    </sheetView>
  </sheetViews>
  <sheetFormatPr baseColWidth="10" defaultRowHeight="15"/>
  <cols>
    <col min="1" max="1" width="13" style="857" customWidth="1"/>
    <col min="2" max="2" width="43" style="857" customWidth="1"/>
    <col min="3" max="3" width="15.28515625" style="857" customWidth="1"/>
    <col min="4" max="6" width="20.7109375" style="857" customWidth="1"/>
    <col min="7" max="7" width="49.28515625" style="857" customWidth="1"/>
    <col min="8" max="256" width="11.42578125" style="857"/>
    <col min="257" max="257" width="13" style="857" customWidth="1"/>
    <col min="258" max="258" width="43" style="857" customWidth="1"/>
    <col min="259" max="259" width="15.28515625" style="857" customWidth="1"/>
    <col min="260" max="262" width="20.7109375" style="857" customWidth="1"/>
    <col min="263" max="263" width="49.28515625" style="857" customWidth="1"/>
    <col min="264" max="512" width="11.42578125" style="857"/>
    <col min="513" max="513" width="13" style="857" customWidth="1"/>
    <col min="514" max="514" width="43" style="857" customWidth="1"/>
    <col min="515" max="515" width="15.28515625" style="857" customWidth="1"/>
    <col min="516" max="518" width="20.7109375" style="857" customWidth="1"/>
    <col min="519" max="519" width="49.28515625" style="857" customWidth="1"/>
    <col min="520" max="768" width="11.42578125" style="857"/>
    <col min="769" max="769" width="13" style="857" customWidth="1"/>
    <col min="770" max="770" width="43" style="857" customWidth="1"/>
    <col min="771" max="771" width="15.28515625" style="857" customWidth="1"/>
    <col min="772" max="774" width="20.7109375" style="857" customWidth="1"/>
    <col min="775" max="775" width="49.28515625" style="857" customWidth="1"/>
    <col min="776" max="1024" width="11.42578125" style="857"/>
    <col min="1025" max="1025" width="13" style="857" customWidth="1"/>
    <col min="1026" max="1026" width="43" style="857" customWidth="1"/>
    <col min="1027" max="1027" width="15.28515625" style="857" customWidth="1"/>
    <col min="1028" max="1030" width="20.7109375" style="857" customWidth="1"/>
    <col min="1031" max="1031" width="49.28515625" style="857" customWidth="1"/>
    <col min="1032" max="1280" width="11.42578125" style="857"/>
    <col min="1281" max="1281" width="13" style="857" customWidth="1"/>
    <col min="1282" max="1282" width="43" style="857" customWidth="1"/>
    <col min="1283" max="1283" width="15.28515625" style="857" customWidth="1"/>
    <col min="1284" max="1286" width="20.7109375" style="857" customWidth="1"/>
    <col min="1287" max="1287" width="49.28515625" style="857" customWidth="1"/>
    <col min="1288" max="1536" width="11.42578125" style="857"/>
    <col min="1537" max="1537" width="13" style="857" customWidth="1"/>
    <col min="1538" max="1538" width="43" style="857" customWidth="1"/>
    <col min="1539" max="1539" width="15.28515625" style="857" customWidth="1"/>
    <col min="1540" max="1542" width="20.7109375" style="857" customWidth="1"/>
    <col min="1543" max="1543" width="49.28515625" style="857" customWidth="1"/>
    <col min="1544" max="1792" width="11.42578125" style="857"/>
    <col min="1793" max="1793" width="13" style="857" customWidth="1"/>
    <col min="1794" max="1794" width="43" style="857" customWidth="1"/>
    <col min="1795" max="1795" width="15.28515625" style="857" customWidth="1"/>
    <col min="1796" max="1798" width="20.7109375" style="857" customWidth="1"/>
    <col min="1799" max="1799" width="49.28515625" style="857" customWidth="1"/>
    <col min="1800" max="2048" width="11.42578125" style="857"/>
    <col min="2049" max="2049" width="13" style="857" customWidth="1"/>
    <col min="2050" max="2050" width="43" style="857" customWidth="1"/>
    <col min="2051" max="2051" width="15.28515625" style="857" customWidth="1"/>
    <col min="2052" max="2054" width="20.7109375" style="857" customWidth="1"/>
    <col min="2055" max="2055" width="49.28515625" style="857" customWidth="1"/>
    <col min="2056" max="2304" width="11.42578125" style="857"/>
    <col min="2305" max="2305" width="13" style="857" customWidth="1"/>
    <col min="2306" max="2306" width="43" style="857" customWidth="1"/>
    <col min="2307" max="2307" width="15.28515625" style="857" customWidth="1"/>
    <col min="2308" max="2310" width="20.7109375" style="857" customWidth="1"/>
    <col min="2311" max="2311" width="49.28515625" style="857" customWidth="1"/>
    <col min="2312" max="2560" width="11.42578125" style="857"/>
    <col min="2561" max="2561" width="13" style="857" customWidth="1"/>
    <col min="2562" max="2562" width="43" style="857" customWidth="1"/>
    <col min="2563" max="2563" width="15.28515625" style="857" customWidth="1"/>
    <col min="2564" max="2566" width="20.7109375" style="857" customWidth="1"/>
    <col min="2567" max="2567" width="49.28515625" style="857" customWidth="1"/>
    <col min="2568" max="2816" width="11.42578125" style="857"/>
    <col min="2817" max="2817" width="13" style="857" customWidth="1"/>
    <col min="2818" max="2818" width="43" style="857" customWidth="1"/>
    <col min="2819" max="2819" width="15.28515625" style="857" customWidth="1"/>
    <col min="2820" max="2822" width="20.7109375" style="857" customWidth="1"/>
    <col min="2823" max="2823" width="49.28515625" style="857" customWidth="1"/>
    <col min="2824" max="3072" width="11.42578125" style="857"/>
    <col min="3073" max="3073" width="13" style="857" customWidth="1"/>
    <col min="3074" max="3074" width="43" style="857" customWidth="1"/>
    <col min="3075" max="3075" width="15.28515625" style="857" customWidth="1"/>
    <col min="3076" max="3078" width="20.7109375" style="857" customWidth="1"/>
    <col min="3079" max="3079" width="49.28515625" style="857" customWidth="1"/>
    <col min="3080" max="3328" width="11.42578125" style="857"/>
    <col min="3329" max="3329" width="13" style="857" customWidth="1"/>
    <col min="3330" max="3330" width="43" style="857" customWidth="1"/>
    <col min="3331" max="3331" width="15.28515625" style="857" customWidth="1"/>
    <col min="3332" max="3334" width="20.7109375" style="857" customWidth="1"/>
    <col min="3335" max="3335" width="49.28515625" style="857" customWidth="1"/>
    <col min="3336" max="3584" width="11.42578125" style="857"/>
    <col min="3585" max="3585" width="13" style="857" customWidth="1"/>
    <col min="3586" max="3586" width="43" style="857" customWidth="1"/>
    <col min="3587" max="3587" width="15.28515625" style="857" customWidth="1"/>
    <col min="3588" max="3590" width="20.7109375" style="857" customWidth="1"/>
    <col min="3591" max="3591" width="49.28515625" style="857" customWidth="1"/>
    <col min="3592" max="3840" width="11.42578125" style="857"/>
    <col min="3841" max="3841" width="13" style="857" customWidth="1"/>
    <col min="3842" max="3842" width="43" style="857" customWidth="1"/>
    <col min="3843" max="3843" width="15.28515625" style="857" customWidth="1"/>
    <col min="3844" max="3846" width="20.7109375" style="857" customWidth="1"/>
    <col min="3847" max="3847" width="49.28515625" style="857" customWidth="1"/>
    <col min="3848" max="4096" width="11.42578125" style="857"/>
    <col min="4097" max="4097" width="13" style="857" customWidth="1"/>
    <col min="4098" max="4098" width="43" style="857" customWidth="1"/>
    <col min="4099" max="4099" width="15.28515625" style="857" customWidth="1"/>
    <col min="4100" max="4102" width="20.7109375" style="857" customWidth="1"/>
    <col min="4103" max="4103" width="49.28515625" style="857" customWidth="1"/>
    <col min="4104" max="4352" width="11.42578125" style="857"/>
    <col min="4353" max="4353" width="13" style="857" customWidth="1"/>
    <col min="4354" max="4354" width="43" style="857" customWidth="1"/>
    <col min="4355" max="4355" width="15.28515625" style="857" customWidth="1"/>
    <col min="4356" max="4358" width="20.7109375" style="857" customWidth="1"/>
    <col min="4359" max="4359" width="49.28515625" style="857" customWidth="1"/>
    <col min="4360" max="4608" width="11.42578125" style="857"/>
    <col min="4609" max="4609" width="13" style="857" customWidth="1"/>
    <col min="4610" max="4610" width="43" style="857" customWidth="1"/>
    <col min="4611" max="4611" width="15.28515625" style="857" customWidth="1"/>
    <col min="4612" max="4614" width="20.7109375" style="857" customWidth="1"/>
    <col min="4615" max="4615" width="49.28515625" style="857" customWidth="1"/>
    <col min="4616" max="4864" width="11.42578125" style="857"/>
    <col min="4865" max="4865" width="13" style="857" customWidth="1"/>
    <col min="4866" max="4866" width="43" style="857" customWidth="1"/>
    <col min="4867" max="4867" width="15.28515625" style="857" customWidth="1"/>
    <col min="4868" max="4870" width="20.7109375" style="857" customWidth="1"/>
    <col min="4871" max="4871" width="49.28515625" style="857" customWidth="1"/>
    <col min="4872" max="5120" width="11.42578125" style="857"/>
    <col min="5121" max="5121" width="13" style="857" customWidth="1"/>
    <col min="5122" max="5122" width="43" style="857" customWidth="1"/>
    <col min="5123" max="5123" width="15.28515625" style="857" customWidth="1"/>
    <col min="5124" max="5126" width="20.7109375" style="857" customWidth="1"/>
    <col min="5127" max="5127" width="49.28515625" style="857" customWidth="1"/>
    <col min="5128" max="5376" width="11.42578125" style="857"/>
    <col min="5377" max="5377" width="13" style="857" customWidth="1"/>
    <col min="5378" max="5378" width="43" style="857" customWidth="1"/>
    <col min="5379" max="5379" width="15.28515625" style="857" customWidth="1"/>
    <col min="5380" max="5382" width="20.7109375" style="857" customWidth="1"/>
    <col min="5383" max="5383" width="49.28515625" style="857" customWidth="1"/>
    <col min="5384" max="5632" width="11.42578125" style="857"/>
    <col min="5633" max="5633" width="13" style="857" customWidth="1"/>
    <col min="5634" max="5634" width="43" style="857" customWidth="1"/>
    <col min="5635" max="5635" width="15.28515625" style="857" customWidth="1"/>
    <col min="5636" max="5638" width="20.7109375" style="857" customWidth="1"/>
    <col min="5639" max="5639" width="49.28515625" style="857" customWidth="1"/>
    <col min="5640" max="5888" width="11.42578125" style="857"/>
    <col min="5889" max="5889" width="13" style="857" customWidth="1"/>
    <col min="5890" max="5890" width="43" style="857" customWidth="1"/>
    <col min="5891" max="5891" width="15.28515625" style="857" customWidth="1"/>
    <col min="5892" max="5894" width="20.7109375" style="857" customWidth="1"/>
    <col min="5895" max="5895" width="49.28515625" style="857" customWidth="1"/>
    <col min="5896" max="6144" width="11.42578125" style="857"/>
    <col min="6145" max="6145" width="13" style="857" customWidth="1"/>
    <col min="6146" max="6146" width="43" style="857" customWidth="1"/>
    <col min="6147" max="6147" width="15.28515625" style="857" customWidth="1"/>
    <col min="6148" max="6150" width="20.7109375" style="857" customWidth="1"/>
    <col min="6151" max="6151" width="49.28515625" style="857" customWidth="1"/>
    <col min="6152" max="6400" width="11.42578125" style="857"/>
    <col min="6401" max="6401" width="13" style="857" customWidth="1"/>
    <col min="6402" max="6402" width="43" style="857" customWidth="1"/>
    <col min="6403" max="6403" width="15.28515625" style="857" customWidth="1"/>
    <col min="6404" max="6406" width="20.7109375" style="857" customWidth="1"/>
    <col min="6407" max="6407" width="49.28515625" style="857" customWidth="1"/>
    <col min="6408" max="6656" width="11.42578125" style="857"/>
    <col min="6657" max="6657" width="13" style="857" customWidth="1"/>
    <col min="6658" max="6658" width="43" style="857" customWidth="1"/>
    <col min="6659" max="6659" width="15.28515625" style="857" customWidth="1"/>
    <col min="6660" max="6662" width="20.7109375" style="857" customWidth="1"/>
    <col min="6663" max="6663" width="49.28515625" style="857" customWidth="1"/>
    <col min="6664" max="6912" width="11.42578125" style="857"/>
    <col min="6913" max="6913" width="13" style="857" customWidth="1"/>
    <col min="6914" max="6914" width="43" style="857" customWidth="1"/>
    <col min="6915" max="6915" width="15.28515625" style="857" customWidth="1"/>
    <col min="6916" max="6918" width="20.7109375" style="857" customWidth="1"/>
    <col min="6919" max="6919" width="49.28515625" style="857" customWidth="1"/>
    <col min="6920" max="7168" width="11.42578125" style="857"/>
    <col min="7169" max="7169" width="13" style="857" customWidth="1"/>
    <col min="7170" max="7170" width="43" style="857" customWidth="1"/>
    <col min="7171" max="7171" width="15.28515625" style="857" customWidth="1"/>
    <col min="7172" max="7174" width="20.7109375" style="857" customWidth="1"/>
    <col min="7175" max="7175" width="49.28515625" style="857" customWidth="1"/>
    <col min="7176" max="7424" width="11.42578125" style="857"/>
    <col min="7425" max="7425" width="13" style="857" customWidth="1"/>
    <col min="7426" max="7426" width="43" style="857" customWidth="1"/>
    <col min="7427" max="7427" width="15.28515625" style="857" customWidth="1"/>
    <col min="7428" max="7430" width="20.7109375" style="857" customWidth="1"/>
    <col min="7431" max="7431" width="49.28515625" style="857" customWidth="1"/>
    <col min="7432" max="7680" width="11.42578125" style="857"/>
    <col min="7681" max="7681" width="13" style="857" customWidth="1"/>
    <col min="7682" max="7682" width="43" style="857" customWidth="1"/>
    <col min="7683" max="7683" width="15.28515625" style="857" customWidth="1"/>
    <col min="7684" max="7686" width="20.7109375" style="857" customWidth="1"/>
    <col min="7687" max="7687" width="49.28515625" style="857" customWidth="1"/>
    <col min="7688" max="7936" width="11.42578125" style="857"/>
    <col min="7937" max="7937" width="13" style="857" customWidth="1"/>
    <col min="7938" max="7938" width="43" style="857" customWidth="1"/>
    <col min="7939" max="7939" width="15.28515625" style="857" customWidth="1"/>
    <col min="7940" max="7942" width="20.7109375" style="857" customWidth="1"/>
    <col min="7943" max="7943" width="49.28515625" style="857" customWidth="1"/>
    <col min="7944" max="8192" width="11.42578125" style="857"/>
    <col min="8193" max="8193" width="13" style="857" customWidth="1"/>
    <col min="8194" max="8194" width="43" style="857" customWidth="1"/>
    <col min="8195" max="8195" width="15.28515625" style="857" customWidth="1"/>
    <col min="8196" max="8198" width="20.7109375" style="857" customWidth="1"/>
    <col min="8199" max="8199" width="49.28515625" style="857" customWidth="1"/>
    <col min="8200" max="8448" width="11.42578125" style="857"/>
    <col min="8449" max="8449" width="13" style="857" customWidth="1"/>
    <col min="8450" max="8450" width="43" style="857" customWidth="1"/>
    <col min="8451" max="8451" width="15.28515625" style="857" customWidth="1"/>
    <col min="8452" max="8454" width="20.7109375" style="857" customWidth="1"/>
    <col min="8455" max="8455" width="49.28515625" style="857" customWidth="1"/>
    <col min="8456" max="8704" width="11.42578125" style="857"/>
    <col min="8705" max="8705" width="13" style="857" customWidth="1"/>
    <col min="8706" max="8706" width="43" style="857" customWidth="1"/>
    <col min="8707" max="8707" width="15.28515625" style="857" customWidth="1"/>
    <col min="8708" max="8710" width="20.7109375" style="857" customWidth="1"/>
    <col min="8711" max="8711" width="49.28515625" style="857" customWidth="1"/>
    <col min="8712" max="8960" width="11.42578125" style="857"/>
    <col min="8961" max="8961" width="13" style="857" customWidth="1"/>
    <col min="8962" max="8962" width="43" style="857" customWidth="1"/>
    <col min="8963" max="8963" width="15.28515625" style="857" customWidth="1"/>
    <col min="8964" max="8966" width="20.7109375" style="857" customWidth="1"/>
    <col min="8967" max="8967" width="49.28515625" style="857" customWidth="1"/>
    <col min="8968" max="9216" width="11.42578125" style="857"/>
    <col min="9217" max="9217" width="13" style="857" customWidth="1"/>
    <col min="9218" max="9218" width="43" style="857" customWidth="1"/>
    <col min="9219" max="9219" width="15.28515625" style="857" customWidth="1"/>
    <col min="9220" max="9222" width="20.7109375" style="857" customWidth="1"/>
    <col min="9223" max="9223" width="49.28515625" style="857" customWidth="1"/>
    <col min="9224" max="9472" width="11.42578125" style="857"/>
    <col min="9473" max="9473" width="13" style="857" customWidth="1"/>
    <col min="9474" max="9474" width="43" style="857" customWidth="1"/>
    <col min="9475" max="9475" width="15.28515625" style="857" customWidth="1"/>
    <col min="9476" max="9478" width="20.7109375" style="857" customWidth="1"/>
    <col min="9479" max="9479" width="49.28515625" style="857" customWidth="1"/>
    <col min="9480" max="9728" width="11.42578125" style="857"/>
    <col min="9729" max="9729" width="13" style="857" customWidth="1"/>
    <col min="9730" max="9730" width="43" style="857" customWidth="1"/>
    <col min="9731" max="9731" width="15.28515625" style="857" customWidth="1"/>
    <col min="9732" max="9734" width="20.7109375" style="857" customWidth="1"/>
    <col min="9735" max="9735" width="49.28515625" style="857" customWidth="1"/>
    <col min="9736" max="9984" width="11.42578125" style="857"/>
    <col min="9985" max="9985" width="13" style="857" customWidth="1"/>
    <col min="9986" max="9986" width="43" style="857" customWidth="1"/>
    <col min="9987" max="9987" width="15.28515625" style="857" customWidth="1"/>
    <col min="9988" max="9990" width="20.7109375" style="857" customWidth="1"/>
    <col min="9991" max="9991" width="49.28515625" style="857" customWidth="1"/>
    <col min="9992" max="10240" width="11.42578125" style="857"/>
    <col min="10241" max="10241" width="13" style="857" customWidth="1"/>
    <col min="10242" max="10242" width="43" style="857" customWidth="1"/>
    <col min="10243" max="10243" width="15.28515625" style="857" customWidth="1"/>
    <col min="10244" max="10246" width="20.7109375" style="857" customWidth="1"/>
    <col min="10247" max="10247" width="49.28515625" style="857" customWidth="1"/>
    <col min="10248" max="10496" width="11.42578125" style="857"/>
    <col min="10497" max="10497" width="13" style="857" customWidth="1"/>
    <col min="10498" max="10498" width="43" style="857" customWidth="1"/>
    <col min="10499" max="10499" width="15.28515625" style="857" customWidth="1"/>
    <col min="10500" max="10502" width="20.7109375" style="857" customWidth="1"/>
    <col min="10503" max="10503" width="49.28515625" style="857" customWidth="1"/>
    <col min="10504" max="10752" width="11.42578125" style="857"/>
    <col min="10753" max="10753" width="13" style="857" customWidth="1"/>
    <col min="10754" max="10754" width="43" style="857" customWidth="1"/>
    <col min="10755" max="10755" width="15.28515625" style="857" customWidth="1"/>
    <col min="10756" max="10758" width="20.7109375" style="857" customWidth="1"/>
    <col min="10759" max="10759" width="49.28515625" style="857" customWidth="1"/>
    <col min="10760" max="11008" width="11.42578125" style="857"/>
    <col min="11009" max="11009" width="13" style="857" customWidth="1"/>
    <col min="11010" max="11010" width="43" style="857" customWidth="1"/>
    <col min="11011" max="11011" width="15.28515625" style="857" customWidth="1"/>
    <col min="11012" max="11014" width="20.7109375" style="857" customWidth="1"/>
    <col min="11015" max="11015" width="49.28515625" style="857" customWidth="1"/>
    <col min="11016" max="11264" width="11.42578125" style="857"/>
    <col min="11265" max="11265" width="13" style="857" customWidth="1"/>
    <col min="11266" max="11266" width="43" style="857" customWidth="1"/>
    <col min="11267" max="11267" width="15.28515625" style="857" customWidth="1"/>
    <col min="11268" max="11270" width="20.7109375" style="857" customWidth="1"/>
    <col min="11271" max="11271" width="49.28515625" style="857" customWidth="1"/>
    <col min="11272" max="11520" width="11.42578125" style="857"/>
    <col min="11521" max="11521" width="13" style="857" customWidth="1"/>
    <col min="11522" max="11522" width="43" style="857" customWidth="1"/>
    <col min="11523" max="11523" width="15.28515625" style="857" customWidth="1"/>
    <col min="11524" max="11526" width="20.7109375" style="857" customWidth="1"/>
    <col min="11527" max="11527" width="49.28515625" style="857" customWidth="1"/>
    <col min="11528" max="11776" width="11.42578125" style="857"/>
    <col min="11777" max="11777" width="13" style="857" customWidth="1"/>
    <col min="11778" max="11778" width="43" style="857" customWidth="1"/>
    <col min="11779" max="11779" width="15.28515625" style="857" customWidth="1"/>
    <col min="11780" max="11782" width="20.7109375" style="857" customWidth="1"/>
    <col min="11783" max="11783" width="49.28515625" style="857" customWidth="1"/>
    <col min="11784" max="12032" width="11.42578125" style="857"/>
    <col min="12033" max="12033" width="13" style="857" customWidth="1"/>
    <col min="12034" max="12034" width="43" style="857" customWidth="1"/>
    <col min="12035" max="12035" width="15.28515625" style="857" customWidth="1"/>
    <col min="12036" max="12038" width="20.7109375" style="857" customWidth="1"/>
    <col min="12039" max="12039" width="49.28515625" style="857" customWidth="1"/>
    <col min="12040" max="12288" width="11.42578125" style="857"/>
    <col min="12289" max="12289" width="13" style="857" customWidth="1"/>
    <col min="12290" max="12290" width="43" style="857" customWidth="1"/>
    <col min="12291" max="12291" width="15.28515625" style="857" customWidth="1"/>
    <col min="12292" max="12294" width="20.7109375" style="857" customWidth="1"/>
    <col min="12295" max="12295" width="49.28515625" style="857" customWidth="1"/>
    <col min="12296" max="12544" width="11.42578125" style="857"/>
    <col min="12545" max="12545" width="13" style="857" customWidth="1"/>
    <col min="12546" max="12546" width="43" style="857" customWidth="1"/>
    <col min="12547" max="12547" width="15.28515625" style="857" customWidth="1"/>
    <col min="12548" max="12550" width="20.7109375" style="857" customWidth="1"/>
    <col min="12551" max="12551" width="49.28515625" style="857" customWidth="1"/>
    <col min="12552" max="12800" width="11.42578125" style="857"/>
    <col min="12801" max="12801" width="13" style="857" customWidth="1"/>
    <col min="12802" max="12802" width="43" style="857" customWidth="1"/>
    <col min="12803" max="12803" width="15.28515625" style="857" customWidth="1"/>
    <col min="12804" max="12806" width="20.7109375" style="857" customWidth="1"/>
    <col min="12807" max="12807" width="49.28515625" style="857" customWidth="1"/>
    <col min="12808" max="13056" width="11.42578125" style="857"/>
    <col min="13057" max="13057" width="13" style="857" customWidth="1"/>
    <col min="13058" max="13058" width="43" style="857" customWidth="1"/>
    <col min="13059" max="13059" width="15.28515625" style="857" customWidth="1"/>
    <col min="13060" max="13062" width="20.7109375" style="857" customWidth="1"/>
    <col min="13063" max="13063" width="49.28515625" style="857" customWidth="1"/>
    <col min="13064" max="13312" width="11.42578125" style="857"/>
    <col min="13313" max="13313" width="13" style="857" customWidth="1"/>
    <col min="13314" max="13314" width="43" style="857" customWidth="1"/>
    <col min="13315" max="13315" width="15.28515625" style="857" customWidth="1"/>
    <col min="13316" max="13318" width="20.7109375" style="857" customWidth="1"/>
    <col min="13319" max="13319" width="49.28515625" style="857" customWidth="1"/>
    <col min="13320" max="13568" width="11.42578125" style="857"/>
    <col min="13569" max="13569" width="13" style="857" customWidth="1"/>
    <col min="13570" max="13570" width="43" style="857" customWidth="1"/>
    <col min="13571" max="13571" width="15.28515625" style="857" customWidth="1"/>
    <col min="13572" max="13574" width="20.7109375" style="857" customWidth="1"/>
    <col min="13575" max="13575" width="49.28515625" style="857" customWidth="1"/>
    <col min="13576" max="13824" width="11.42578125" style="857"/>
    <col min="13825" max="13825" width="13" style="857" customWidth="1"/>
    <col min="13826" max="13826" width="43" style="857" customWidth="1"/>
    <col min="13827" max="13827" width="15.28515625" style="857" customWidth="1"/>
    <col min="13828" max="13830" width="20.7109375" style="857" customWidth="1"/>
    <col min="13831" max="13831" width="49.28515625" style="857" customWidth="1"/>
    <col min="13832" max="14080" width="11.42578125" style="857"/>
    <col min="14081" max="14081" width="13" style="857" customWidth="1"/>
    <col min="14082" max="14082" width="43" style="857" customWidth="1"/>
    <col min="14083" max="14083" width="15.28515625" style="857" customWidth="1"/>
    <col min="14084" max="14086" width="20.7109375" style="857" customWidth="1"/>
    <col min="14087" max="14087" width="49.28515625" style="857" customWidth="1"/>
    <col min="14088" max="14336" width="11.42578125" style="857"/>
    <col min="14337" max="14337" width="13" style="857" customWidth="1"/>
    <col min="14338" max="14338" width="43" style="857" customWidth="1"/>
    <col min="14339" max="14339" width="15.28515625" style="857" customWidth="1"/>
    <col min="14340" max="14342" width="20.7109375" style="857" customWidth="1"/>
    <col min="14343" max="14343" width="49.28515625" style="857" customWidth="1"/>
    <col min="14344" max="14592" width="11.42578125" style="857"/>
    <col min="14593" max="14593" width="13" style="857" customWidth="1"/>
    <col min="14594" max="14594" width="43" style="857" customWidth="1"/>
    <col min="14595" max="14595" width="15.28515625" style="857" customWidth="1"/>
    <col min="14596" max="14598" width="20.7109375" style="857" customWidth="1"/>
    <col min="14599" max="14599" width="49.28515625" style="857" customWidth="1"/>
    <col min="14600" max="14848" width="11.42578125" style="857"/>
    <col min="14849" max="14849" width="13" style="857" customWidth="1"/>
    <col min="14850" max="14850" width="43" style="857" customWidth="1"/>
    <col min="14851" max="14851" width="15.28515625" style="857" customWidth="1"/>
    <col min="14852" max="14854" width="20.7109375" style="857" customWidth="1"/>
    <col min="14855" max="14855" width="49.28515625" style="857" customWidth="1"/>
    <col min="14856" max="15104" width="11.42578125" style="857"/>
    <col min="15105" max="15105" width="13" style="857" customWidth="1"/>
    <col min="15106" max="15106" width="43" style="857" customWidth="1"/>
    <col min="15107" max="15107" width="15.28515625" style="857" customWidth="1"/>
    <col min="15108" max="15110" width="20.7109375" style="857" customWidth="1"/>
    <col min="15111" max="15111" width="49.28515625" style="857" customWidth="1"/>
    <col min="15112" max="15360" width="11.42578125" style="857"/>
    <col min="15361" max="15361" width="13" style="857" customWidth="1"/>
    <col min="15362" max="15362" width="43" style="857" customWidth="1"/>
    <col min="15363" max="15363" width="15.28515625" style="857" customWidth="1"/>
    <col min="15364" max="15366" width="20.7109375" style="857" customWidth="1"/>
    <col min="15367" max="15367" width="49.28515625" style="857" customWidth="1"/>
    <col min="15368" max="15616" width="11.42578125" style="857"/>
    <col min="15617" max="15617" width="13" style="857" customWidth="1"/>
    <col min="15618" max="15618" width="43" style="857" customWidth="1"/>
    <col min="15619" max="15619" width="15.28515625" style="857" customWidth="1"/>
    <col min="15620" max="15622" width="20.7109375" style="857" customWidth="1"/>
    <col min="15623" max="15623" width="49.28515625" style="857" customWidth="1"/>
    <col min="15624" max="15872" width="11.42578125" style="857"/>
    <col min="15873" max="15873" width="13" style="857" customWidth="1"/>
    <col min="15874" max="15874" width="43" style="857" customWidth="1"/>
    <col min="15875" max="15875" width="15.28515625" style="857" customWidth="1"/>
    <col min="15876" max="15878" width="20.7109375" style="857" customWidth="1"/>
    <col min="15879" max="15879" width="49.28515625" style="857" customWidth="1"/>
    <col min="15880" max="16128" width="11.42578125" style="857"/>
    <col min="16129" max="16129" width="13" style="857" customWidth="1"/>
    <col min="16130" max="16130" width="43" style="857" customWidth="1"/>
    <col min="16131" max="16131" width="15.28515625" style="857" customWidth="1"/>
    <col min="16132" max="16134" width="20.7109375" style="857" customWidth="1"/>
    <col min="16135" max="16135" width="49.28515625" style="857" customWidth="1"/>
    <col min="16136" max="16384" width="11.42578125" style="857"/>
  </cols>
  <sheetData>
    <row r="1" spans="1:15" s="858" customFormat="1" ht="24.95" customHeight="1">
      <c r="A1" s="856" t="s">
        <v>168</v>
      </c>
      <c r="B1" s="856"/>
      <c r="C1" s="856"/>
      <c r="D1" s="856"/>
      <c r="E1" s="856"/>
      <c r="F1" s="856"/>
      <c r="G1" s="856"/>
      <c r="H1" s="857"/>
    </row>
    <row r="2" spans="1:15" s="318" customFormat="1" ht="7.9" customHeight="1">
      <c r="A2" s="450"/>
      <c r="B2" s="450"/>
      <c r="C2" s="450"/>
      <c r="D2" s="450"/>
      <c r="E2" s="450"/>
      <c r="F2" s="450"/>
      <c r="G2" s="450"/>
      <c r="H2" s="857"/>
    </row>
    <row r="3" spans="1:15" s="318" customFormat="1" ht="19.149999999999999" customHeight="1">
      <c r="A3" s="799" t="s">
        <v>408</v>
      </c>
      <c r="B3" s="800"/>
      <c r="C3" s="800"/>
      <c r="D3" s="800"/>
      <c r="E3" s="800"/>
      <c r="F3" s="800"/>
      <c r="G3" s="801"/>
      <c r="H3" s="857"/>
      <c r="I3" s="857"/>
      <c r="J3" s="857"/>
      <c r="K3" s="857"/>
      <c r="L3" s="857"/>
      <c r="M3" s="857"/>
      <c r="N3" s="857"/>
      <c r="O3" s="857"/>
    </row>
    <row r="4" spans="1:15" s="318" customFormat="1" ht="19.149999999999999" customHeight="1">
      <c r="A4" s="799" t="s">
        <v>205</v>
      </c>
      <c r="B4" s="800"/>
      <c r="C4" s="800"/>
      <c r="D4" s="800"/>
      <c r="E4" s="800"/>
      <c r="F4" s="800"/>
      <c r="G4" s="801"/>
      <c r="H4" s="857"/>
      <c r="I4" s="857"/>
      <c r="J4" s="857"/>
      <c r="K4" s="857"/>
      <c r="L4" s="857"/>
      <c r="M4" s="857"/>
      <c r="N4" s="857"/>
      <c r="O4" s="857"/>
    </row>
    <row r="5" spans="1:15" s="858" customFormat="1" ht="4.9000000000000004" customHeight="1">
      <c r="A5" s="859"/>
      <c r="B5" s="859"/>
      <c r="C5" s="859"/>
      <c r="D5" s="859"/>
      <c r="E5" s="859"/>
      <c r="F5" s="859"/>
      <c r="G5" s="859"/>
      <c r="H5" s="857"/>
      <c r="I5" s="857"/>
      <c r="J5" s="857"/>
      <c r="K5" s="857"/>
      <c r="L5" s="857"/>
      <c r="M5" s="857"/>
      <c r="N5" s="857"/>
      <c r="O5" s="857"/>
    </row>
    <row r="6" spans="1:15" ht="31.9" customHeight="1">
      <c r="A6" s="860" t="s">
        <v>169</v>
      </c>
      <c r="B6" s="860" t="s">
        <v>176</v>
      </c>
      <c r="C6" s="861" t="s">
        <v>170</v>
      </c>
      <c r="D6" s="862" t="s">
        <v>171</v>
      </c>
      <c r="E6" s="863"/>
      <c r="F6" s="863"/>
      <c r="G6" s="861" t="s">
        <v>172</v>
      </c>
    </row>
    <row r="7" spans="1:15" ht="19.899999999999999" customHeight="1">
      <c r="A7" s="860"/>
      <c r="B7" s="860"/>
      <c r="C7" s="864"/>
      <c r="D7" s="116" t="s">
        <v>173</v>
      </c>
      <c r="E7" s="116" t="s">
        <v>174</v>
      </c>
      <c r="F7" s="117" t="s">
        <v>175</v>
      </c>
      <c r="G7" s="864"/>
    </row>
    <row r="8" spans="1:15" ht="15" customHeight="1">
      <c r="A8" s="118" t="s">
        <v>0</v>
      </c>
      <c r="B8" s="119" t="s">
        <v>1</v>
      </c>
      <c r="C8" s="118" t="s">
        <v>2</v>
      </c>
      <c r="D8" s="119" t="s">
        <v>6</v>
      </c>
      <c r="E8" s="119" t="s">
        <v>6</v>
      </c>
      <c r="F8" s="119" t="s">
        <v>6</v>
      </c>
      <c r="G8" s="119" t="s">
        <v>3</v>
      </c>
    </row>
    <row r="9" spans="1:15" ht="67.5" customHeight="1">
      <c r="A9" s="865" t="s">
        <v>500</v>
      </c>
      <c r="B9" s="865" t="s">
        <v>501</v>
      </c>
      <c r="C9" s="451">
        <f>+(F9/E9)</f>
        <v>0.99986614319810263</v>
      </c>
      <c r="D9" s="452">
        <v>7021667</v>
      </c>
      <c r="E9" s="452">
        <v>6932781.7999999998</v>
      </c>
      <c r="F9" s="866">
        <v>6931853.7999999998</v>
      </c>
      <c r="G9" s="867" t="s">
        <v>647</v>
      </c>
    </row>
    <row r="10" spans="1:15" ht="90" customHeight="1">
      <c r="A10" s="865" t="s">
        <v>502</v>
      </c>
      <c r="B10" s="865" t="s">
        <v>503</v>
      </c>
      <c r="C10" s="451">
        <f t="shared" ref="C10:C30" si="0">+(F10/E10)</f>
        <v>1</v>
      </c>
      <c r="D10" s="452">
        <v>3740000</v>
      </c>
      <c r="E10" s="452">
        <v>3732713.31</v>
      </c>
      <c r="F10" s="866">
        <v>3732713.31</v>
      </c>
      <c r="G10" s="867" t="s">
        <v>648</v>
      </c>
    </row>
    <row r="11" spans="1:15" ht="243.75" customHeight="1">
      <c r="A11" s="865" t="s">
        <v>504</v>
      </c>
      <c r="B11" s="865" t="s">
        <v>505</v>
      </c>
      <c r="C11" s="451">
        <f t="shared" si="0"/>
        <v>0.99998262210796918</v>
      </c>
      <c r="D11" s="452">
        <v>3122276</v>
      </c>
      <c r="E11" s="866">
        <v>3112000</v>
      </c>
      <c r="F11" s="866">
        <v>3111945.92</v>
      </c>
      <c r="G11" s="867" t="s">
        <v>649</v>
      </c>
    </row>
    <row r="12" spans="1:15" ht="47.25" customHeight="1">
      <c r="A12" s="865" t="s">
        <v>506</v>
      </c>
      <c r="B12" s="865" t="s">
        <v>507</v>
      </c>
      <c r="C12" s="451">
        <f t="shared" si="0"/>
        <v>0.95756828386575843</v>
      </c>
      <c r="D12" s="452">
        <v>6801863</v>
      </c>
      <c r="E12" s="866">
        <v>6801863</v>
      </c>
      <c r="F12" s="866">
        <v>6513248.2799999993</v>
      </c>
      <c r="G12" s="868" t="s">
        <v>508</v>
      </c>
    </row>
    <row r="13" spans="1:15" ht="57" customHeight="1">
      <c r="A13" s="865" t="s">
        <v>509</v>
      </c>
      <c r="B13" s="865" t="s">
        <v>510</v>
      </c>
      <c r="C13" s="451">
        <f t="shared" si="0"/>
        <v>0.99167290549999998</v>
      </c>
      <c r="D13" s="452">
        <v>20000000</v>
      </c>
      <c r="E13" s="866">
        <v>20000000</v>
      </c>
      <c r="F13" s="866">
        <v>19833458.109999999</v>
      </c>
      <c r="G13" s="868" t="s">
        <v>511</v>
      </c>
    </row>
    <row r="14" spans="1:15" ht="34.5" customHeight="1">
      <c r="A14" s="865" t="s">
        <v>512</v>
      </c>
      <c r="B14" s="865" t="s">
        <v>513</v>
      </c>
      <c r="C14" s="451">
        <f t="shared" si="0"/>
        <v>0.99109299726561317</v>
      </c>
      <c r="D14" s="452">
        <v>6388699</v>
      </c>
      <c r="E14" s="866">
        <v>10812662</v>
      </c>
      <c r="F14" s="866">
        <v>10716353.59</v>
      </c>
      <c r="G14" s="868" t="s">
        <v>514</v>
      </c>
    </row>
    <row r="15" spans="1:15" ht="195" customHeight="1">
      <c r="A15" s="865" t="s">
        <v>515</v>
      </c>
      <c r="B15" s="865" t="s">
        <v>516</v>
      </c>
      <c r="C15" s="451">
        <f t="shared" si="0"/>
        <v>0.62934775256951581</v>
      </c>
      <c r="D15" s="452">
        <v>10223974</v>
      </c>
      <c r="E15" s="866">
        <v>15392088.540000001</v>
      </c>
      <c r="F15" s="866">
        <v>9686976.3300000001</v>
      </c>
      <c r="G15" s="867" t="s">
        <v>650</v>
      </c>
    </row>
    <row r="16" spans="1:15" ht="303.75" customHeight="1">
      <c r="A16" s="865" t="s">
        <v>517</v>
      </c>
      <c r="B16" s="865" t="s">
        <v>518</v>
      </c>
      <c r="C16" s="451">
        <f t="shared" si="0"/>
        <v>0.34069045931438324</v>
      </c>
      <c r="D16" s="452">
        <v>10010519</v>
      </c>
      <c r="E16" s="866">
        <v>10005884.57</v>
      </c>
      <c r="F16" s="866">
        <v>3408909.41</v>
      </c>
      <c r="G16" s="867" t="s">
        <v>651</v>
      </c>
    </row>
    <row r="17" spans="1:7" ht="45" customHeight="1">
      <c r="A17" s="865" t="s">
        <v>519</v>
      </c>
      <c r="B17" s="865" t="s">
        <v>520</v>
      </c>
      <c r="C17" s="451">
        <f t="shared" si="0"/>
        <v>0.99983773276503063</v>
      </c>
      <c r="D17" s="452">
        <v>21405492</v>
      </c>
      <c r="E17" s="866">
        <v>21405492</v>
      </c>
      <c r="F17" s="866">
        <v>21402018.59</v>
      </c>
      <c r="G17" s="868" t="s">
        <v>521</v>
      </c>
    </row>
    <row r="18" spans="1:7" ht="48" customHeight="1">
      <c r="A18" s="865" t="s">
        <v>522</v>
      </c>
      <c r="B18" s="865" t="s">
        <v>523</v>
      </c>
      <c r="C18" s="451">
        <f t="shared" si="0"/>
        <v>0.71222689010989015</v>
      </c>
      <c r="D18" s="452">
        <v>0</v>
      </c>
      <c r="E18" s="866">
        <v>4550000</v>
      </c>
      <c r="F18" s="866">
        <v>3240632.35</v>
      </c>
      <c r="G18" s="868" t="s">
        <v>524</v>
      </c>
    </row>
    <row r="19" spans="1:7" ht="49.5" customHeight="1">
      <c r="A19" s="865" t="s">
        <v>525</v>
      </c>
      <c r="B19" s="865" t="s">
        <v>526</v>
      </c>
      <c r="C19" s="451">
        <f t="shared" si="0"/>
        <v>0.99999975187116563</v>
      </c>
      <c r="D19" s="452">
        <v>0</v>
      </c>
      <c r="E19" s="866">
        <v>3546544.69</v>
      </c>
      <c r="F19" s="866">
        <v>3546543.81</v>
      </c>
      <c r="G19" s="868" t="s">
        <v>527</v>
      </c>
    </row>
    <row r="20" spans="1:7" ht="33.75">
      <c r="A20" s="865" t="s">
        <v>528</v>
      </c>
      <c r="B20" s="865" t="s">
        <v>529</v>
      </c>
      <c r="C20" s="451">
        <f t="shared" si="0"/>
        <v>0.99717156000000007</v>
      </c>
      <c r="D20" s="452">
        <v>0</v>
      </c>
      <c r="E20" s="866">
        <v>2750000</v>
      </c>
      <c r="F20" s="866">
        <v>2742221.79</v>
      </c>
      <c r="G20" s="868" t="s">
        <v>530</v>
      </c>
    </row>
    <row r="21" spans="1:7" ht="59.25" customHeight="1">
      <c r="A21" s="865" t="s">
        <v>531</v>
      </c>
      <c r="B21" s="865" t="s">
        <v>532</v>
      </c>
      <c r="C21" s="451">
        <f t="shared" si="0"/>
        <v>0.98349162337662333</v>
      </c>
      <c r="D21" s="452">
        <v>0</v>
      </c>
      <c r="E21" s="866">
        <v>3850000</v>
      </c>
      <c r="F21" s="866">
        <v>3786442.75</v>
      </c>
      <c r="G21" s="868" t="s">
        <v>533</v>
      </c>
    </row>
    <row r="22" spans="1:7" ht="60.75" customHeight="1">
      <c r="A22" s="865" t="s">
        <v>534</v>
      </c>
      <c r="B22" s="865" t="s">
        <v>535</v>
      </c>
      <c r="C22" s="451">
        <f t="shared" si="0"/>
        <v>0.85275541320532566</v>
      </c>
      <c r="D22" s="452">
        <v>0</v>
      </c>
      <c r="E22" s="866">
        <v>1734563.8</v>
      </c>
      <c r="F22" s="866">
        <v>1479158.67</v>
      </c>
      <c r="G22" s="868" t="s">
        <v>536</v>
      </c>
    </row>
    <row r="23" spans="1:7" ht="55.5" customHeight="1">
      <c r="A23" s="865" t="s">
        <v>537</v>
      </c>
      <c r="B23" s="865" t="s">
        <v>538</v>
      </c>
      <c r="C23" s="451">
        <f t="shared" si="0"/>
        <v>0.90296407438814374</v>
      </c>
      <c r="D23" s="452">
        <v>0</v>
      </c>
      <c r="E23" s="866">
        <v>5000000.0199999996</v>
      </c>
      <c r="F23" s="866">
        <v>4514820.3899999997</v>
      </c>
      <c r="G23" s="868" t="s">
        <v>539</v>
      </c>
    </row>
    <row r="24" spans="1:7" ht="38.25" customHeight="1">
      <c r="A24" s="865" t="s">
        <v>540</v>
      </c>
      <c r="B24" s="865" t="s">
        <v>541</v>
      </c>
      <c r="C24" s="451">
        <f t="shared" si="0"/>
        <v>0.9954538830597135</v>
      </c>
      <c r="D24" s="452">
        <v>0</v>
      </c>
      <c r="E24" s="866">
        <v>3581700.65</v>
      </c>
      <c r="F24" s="866">
        <v>3565417.82</v>
      </c>
      <c r="G24" s="868" t="s">
        <v>542</v>
      </c>
    </row>
    <row r="25" spans="1:7" ht="67.5">
      <c r="A25" s="865" t="s">
        <v>543</v>
      </c>
      <c r="B25" s="865" t="s">
        <v>544</v>
      </c>
      <c r="C25" s="451">
        <f t="shared" si="0"/>
        <v>0.86939546370370369</v>
      </c>
      <c r="D25" s="452">
        <v>0</v>
      </c>
      <c r="E25" s="866">
        <v>3375000</v>
      </c>
      <c r="F25" s="866">
        <v>2934209.69</v>
      </c>
      <c r="G25" s="868" t="s">
        <v>545</v>
      </c>
    </row>
    <row r="26" spans="1:7" ht="61.5" customHeight="1">
      <c r="A26" s="865" t="s">
        <v>546</v>
      </c>
      <c r="B26" s="865" t="s">
        <v>547</v>
      </c>
      <c r="C26" s="451">
        <f t="shared" si="0"/>
        <v>0.98567069572649579</v>
      </c>
      <c r="D26" s="452">
        <v>0</v>
      </c>
      <c r="E26" s="866">
        <v>5850000</v>
      </c>
      <c r="F26" s="866">
        <v>5766173.5700000003</v>
      </c>
      <c r="G26" s="868" t="s">
        <v>548</v>
      </c>
    </row>
    <row r="27" spans="1:7" ht="59.25" customHeight="1">
      <c r="A27" s="865" t="s">
        <v>549</v>
      </c>
      <c r="B27" s="865" t="s">
        <v>550</v>
      </c>
      <c r="C27" s="451">
        <f t="shared" si="0"/>
        <v>0.84063875126390297</v>
      </c>
      <c r="D27" s="452">
        <v>0</v>
      </c>
      <c r="E27" s="866">
        <v>19780000</v>
      </c>
      <c r="F27" s="866">
        <v>16627834.5</v>
      </c>
      <c r="G27" s="868" t="s">
        <v>551</v>
      </c>
    </row>
    <row r="28" spans="1:7" ht="63" customHeight="1">
      <c r="A28" s="865" t="s">
        <v>552</v>
      </c>
      <c r="B28" s="865" t="s">
        <v>553</v>
      </c>
      <c r="C28" s="451">
        <f t="shared" si="0"/>
        <v>1</v>
      </c>
      <c r="D28" s="452">
        <v>0</v>
      </c>
      <c r="E28" s="866">
        <v>14340500</v>
      </c>
      <c r="F28" s="866">
        <v>14340500</v>
      </c>
      <c r="G28" s="868" t="s">
        <v>554</v>
      </c>
    </row>
    <row r="29" spans="1:7" ht="25.5" customHeight="1">
      <c r="A29" s="865" t="s">
        <v>555</v>
      </c>
      <c r="B29" s="865" t="s">
        <v>556</v>
      </c>
      <c r="C29" s="451">
        <f t="shared" si="0"/>
        <v>0.98470942025000008</v>
      </c>
      <c r="D29" s="452">
        <v>40000000</v>
      </c>
      <c r="E29" s="866">
        <v>40000000</v>
      </c>
      <c r="F29" s="866">
        <v>39388376.810000002</v>
      </c>
      <c r="G29" s="869" t="s">
        <v>557</v>
      </c>
    </row>
    <row r="30" spans="1:7" ht="45.75" customHeight="1">
      <c r="A30" s="865" t="s">
        <v>558</v>
      </c>
      <c r="B30" s="865" t="s">
        <v>559</v>
      </c>
      <c r="C30" s="451">
        <f t="shared" si="0"/>
        <v>0.20295991190476192</v>
      </c>
      <c r="D30" s="452">
        <v>0</v>
      </c>
      <c r="E30" s="866">
        <v>21000000</v>
      </c>
      <c r="F30" s="866">
        <v>4262158.1500000004</v>
      </c>
      <c r="G30" s="868" t="s">
        <v>652</v>
      </c>
    </row>
    <row r="33" spans="4:6">
      <c r="D33" s="870"/>
      <c r="E33" s="870"/>
      <c r="F33" s="870"/>
    </row>
    <row r="35" spans="4:6">
      <c r="D35" s="871"/>
      <c r="E35" s="871"/>
      <c r="F35" s="871"/>
    </row>
    <row r="36" spans="4:6">
      <c r="D36" s="870"/>
      <c r="E36" s="870"/>
      <c r="F36" s="870"/>
    </row>
  </sheetData>
  <mergeCells count="8">
    <mergeCell ref="A1:G1"/>
    <mergeCell ref="A3:G3"/>
    <mergeCell ref="A4:G4"/>
    <mergeCell ref="A6:A7"/>
    <mergeCell ref="B6:B7"/>
    <mergeCell ref="C6:C7"/>
    <mergeCell ref="D6:F6"/>
    <mergeCell ref="G6:G7"/>
  </mergeCells>
  <printOptions horizontalCentered="1"/>
  <pageMargins left="0.39370078740157483" right="0.39370078740157483" top="1.5748031496062993" bottom="0.55118110236220474" header="0.31496062992125984" footer="0.31496062992125984"/>
  <pageSetup scale="70" fitToWidth="0" fitToHeight="0" pageOrder="overThenDown" orientation="landscape" r:id="rId1"/>
  <headerFooter scaleWithDoc="0">
    <oddHeader>&amp;C&amp;G</oddHeader>
    <oddFooter>&amp;C&amp;G</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23"/>
  <sheetViews>
    <sheetView showGridLines="0" view="pageLayout" topLeftCell="A16" zoomScale="70" zoomScaleNormal="70" zoomScaleSheetLayoutView="70" zoomScalePageLayoutView="70" workbookViewId="0">
      <selection activeCell="N8" sqref="N8"/>
    </sheetView>
  </sheetViews>
  <sheetFormatPr baseColWidth="10" defaultColWidth="8.7109375" defaultRowHeight="13.5"/>
  <cols>
    <col min="1" max="1" width="30.7109375" style="453" customWidth="1"/>
    <col min="2" max="2" width="30.7109375" style="475" customWidth="1"/>
    <col min="3" max="8" width="17.7109375" style="475" customWidth="1"/>
    <col min="9" max="11" width="17.7109375" style="453" customWidth="1"/>
    <col min="12" max="256" width="8.7109375" style="453"/>
    <col min="257" max="258" width="30.7109375" style="453" customWidth="1"/>
    <col min="259" max="267" width="17.7109375" style="453" customWidth="1"/>
    <col min="268" max="512" width="8.7109375" style="453"/>
    <col min="513" max="514" width="30.7109375" style="453" customWidth="1"/>
    <col min="515" max="523" width="17.7109375" style="453" customWidth="1"/>
    <col min="524" max="768" width="8.7109375" style="453"/>
    <col min="769" max="770" width="30.7109375" style="453" customWidth="1"/>
    <col min="771" max="779" width="17.7109375" style="453" customWidth="1"/>
    <col min="780" max="1024" width="8.7109375" style="453"/>
    <col min="1025" max="1026" width="30.7109375" style="453" customWidth="1"/>
    <col min="1027" max="1035" width="17.7109375" style="453" customWidth="1"/>
    <col min="1036" max="1280" width="8.7109375" style="453"/>
    <col min="1281" max="1282" width="30.7109375" style="453" customWidth="1"/>
    <col min="1283" max="1291" width="17.7109375" style="453" customWidth="1"/>
    <col min="1292" max="1536" width="8.7109375" style="453"/>
    <col min="1537" max="1538" width="30.7109375" style="453" customWidth="1"/>
    <col min="1539" max="1547" width="17.7109375" style="453" customWidth="1"/>
    <col min="1548" max="1792" width="8.7109375" style="453"/>
    <col min="1793" max="1794" width="30.7109375" style="453" customWidth="1"/>
    <col min="1795" max="1803" width="17.7109375" style="453" customWidth="1"/>
    <col min="1804" max="2048" width="8.7109375" style="453"/>
    <col min="2049" max="2050" width="30.7109375" style="453" customWidth="1"/>
    <col min="2051" max="2059" width="17.7109375" style="453" customWidth="1"/>
    <col min="2060" max="2304" width="8.7109375" style="453"/>
    <col min="2305" max="2306" width="30.7109375" style="453" customWidth="1"/>
    <col min="2307" max="2315" width="17.7109375" style="453" customWidth="1"/>
    <col min="2316" max="2560" width="8.7109375" style="453"/>
    <col min="2561" max="2562" width="30.7109375" style="453" customWidth="1"/>
    <col min="2563" max="2571" width="17.7109375" style="453" customWidth="1"/>
    <col min="2572" max="2816" width="8.7109375" style="453"/>
    <col min="2817" max="2818" width="30.7109375" style="453" customWidth="1"/>
    <col min="2819" max="2827" width="17.7109375" style="453" customWidth="1"/>
    <col min="2828" max="3072" width="8.7109375" style="453"/>
    <col min="3073" max="3074" width="30.7109375" style="453" customWidth="1"/>
    <col min="3075" max="3083" width="17.7109375" style="453" customWidth="1"/>
    <col min="3084" max="3328" width="8.7109375" style="453"/>
    <col min="3329" max="3330" width="30.7109375" style="453" customWidth="1"/>
    <col min="3331" max="3339" width="17.7109375" style="453" customWidth="1"/>
    <col min="3340" max="3584" width="8.7109375" style="453"/>
    <col min="3585" max="3586" width="30.7109375" style="453" customWidth="1"/>
    <col min="3587" max="3595" width="17.7109375" style="453" customWidth="1"/>
    <col min="3596" max="3840" width="8.7109375" style="453"/>
    <col min="3841" max="3842" width="30.7109375" style="453" customWidth="1"/>
    <col min="3843" max="3851" width="17.7109375" style="453" customWidth="1"/>
    <col min="3852" max="4096" width="8.7109375" style="453"/>
    <col min="4097" max="4098" width="30.7109375" style="453" customWidth="1"/>
    <col min="4099" max="4107" width="17.7109375" style="453" customWidth="1"/>
    <col min="4108" max="4352" width="8.7109375" style="453"/>
    <col min="4353" max="4354" width="30.7109375" style="453" customWidth="1"/>
    <col min="4355" max="4363" width="17.7109375" style="453" customWidth="1"/>
    <col min="4364" max="4608" width="8.7109375" style="453"/>
    <col min="4609" max="4610" width="30.7109375" style="453" customWidth="1"/>
    <col min="4611" max="4619" width="17.7109375" style="453" customWidth="1"/>
    <col min="4620" max="4864" width="8.7109375" style="453"/>
    <col min="4865" max="4866" width="30.7109375" style="453" customWidth="1"/>
    <col min="4867" max="4875" width="17.7109375" style="453" customWidth="1"/>
    <col min="4876" max="5120" width="8.7109375" style="453"/>
    <col min="5121" max="5122" width="30.7109375" style="453" customWidth="1"/>
    <col min="5123" max="5131" width="17.7109375" style="453" customWidth="1"/>
    <col min="5132" max="5376" width="8.7109375" style="453"/>
    <col min="5377" max="5378" width="30.7109375" style="453" customWidth="1"/>
    <col min="5379" max="5387" width="17.7109375" style="453" customWidth="1"/>
    <col min="5388" max="5632" width="8.7109375" style="453"/>
    <col min="5633" max="5634" width="30.7109375" style="453" customWidth="1"/>
    <col min="5635" max="5643" width="17.7109375" style="453" customWidth="1"/>
    <col min="5644" max="5888" width="8.7109375" style="453"/>
    <col min="5889" max="5890" width="30.7109375" style="453" customWidth="1"/>
    <col min="5891" max="5899" width="17.7109375" style="453" customWidth="1"/>
    <col min="5900" max="6144" width="8.7109375" style="453"/>
    <col min="6145" max="6146" width="30.7109375" style="453" customWidth="1"/>
    <col min="6147" max="6155" width="17.7109375" style="453" customWidth="1"/>
    <col min="6156" max="6400" width="8.7109375" style="453"/>
    <col min="6401" max="6402" width="30.7109375" style="453" customWidth="1"/>
    <col min="6403" max="6411" width="17.7109375" style="453" customWidth="1"/>
    <col min="6412" max="6656" width="8.7109375" style="453"/>
    <col min="6657" max="6658" width="30.7109375" style="453" customWidth="1"/>
    <col min="6659" max="6667" width="17.7109375" style="453" customWidth="1"/>
    <col min="6668" max="6912" width="8.7109375" style="453"/>
    <col min="6913" max="6914" width="30.7109375" style="453" customWidth="1"/>
    <col min="6915" max="6923" width="17.7109375" style="453" customWidth="1"/>
    <col min="6924" max="7168" width="8.7109375" style="453"/>
    <col min="7169" max="7170" width="30.7109375" style="453" customWidth="1"/>
    <col min="7171" max="7179" width="17.7109375" style="453" customWidth="1"/>
    <col min="7180" max="7424" width="8.7109375" style="453"/>
    <col min="7425" max="7426" width="30.7109375" style="453" customWidth="1"/>
    <col min="7427" max="7435" width="17.7109375" style="453" customWidth="1"/>
    <col min="7436" max="7680" width="8.7109375" style="453"/>
    <col min="7681" max="7682" width="30.7109375" style="453" customWidth="1"/>
    <col min="7683" max="7691" width="17.7109375" style="453" customWidth="1"/>
    <col min="7692" max="7936" width="8.7109375" style="453"/>
    <col min="7937" max="7938" width="30.7109375" style="453" customWidth="1"/>
    <col min="7939" max="7947" width="17.7109375" style="453" customWidth="1"/>
    <col min="7948" max="8192" width="8.7109375" style="453"/>
    <col min="8193" max="8194" width="30.7109375" style="453" customWidth="1"/>
    <col min="8195" max="8203" width="17.7109375" style="453" customWidth="1"/>
    <col min="8204" max="8448" width="8.7109375" style="453"/>
    <col min="8449" max="8450" width="30.7109375" style="453" customWidth="1"/>
    <col min="8451" max="8459" width="17.7109375" style="453" customWidth="1"/>
    <col min="8460" max="8704" width="8.7109375" style="453"/>
    <col min="8705" max="8706" width="30.7109375" style="453" customWidth="1"/>
    <col min="8707" max="8715" width="17.7109375" style="453" customWidth="1"/>
    <col min="8716" max="8960" width="8.7109375" style="453"/>
    <col min="8961" max="8962" width="30.7109375" style="453" customWidth="1"/>
    <col min="8963" max="8971" width="17.7109375" style="453" customWidth="1"/>
    <col min="8972" max="9216" width="8.7109375" style="453"/>
    <col min="9217" max="9218" width="30.7109375" style="453" customWidth="1"/>
    <col min="9219" max="9227" width="17.7109375" style="453" customWidth="1"/>
    <col min="9228" max="9472" width="8.7109375" style="453"/>
    <col min="9473" max="9474" width="30.7109375" style="453" customWidth="1"/>
    <col min="9475" max="9483" width="17.7109375" style="453" customWidth="1"/>
    <col min="9484" max="9728" width="8.7109375" style="453"/>
    <col min="9729" max="9730" width="30.7109375" style="453" customWidth="1"/>
    <col min="9731" max="9739" width="17.7109375" style="453" customWidth="1"/>
    <col min="9740" max="9984" width="8.7109375" style="453"/>
    <col min="9985" max="9986" width="30.7109375" style="453" customWidth="1"/>
    <col min="9987" max="9995" width="17.7109375" style="453" customWidth="1"/>
    <col min="9996" max="10240" width="8.7109375" style="453"/>
    <col min="10241" max="10242" width="30.7109375" style="453" customWidth="1"/>
    <col min="10243" max="10251" width="17.7109375" style="453" customWidth="1"/>
    <col min="10252" max="10496" width="8.7109375" style="453"/>
    <col min="10497" max="10498" width="30.7109375" style="453" customWidth="1"/>
    <col min="10499" max="10507" width="17.7109375" style="453" customWidth="1"/>
    <col min="10508" max="10752" width="8.7109375" style="453"/>
    <col min="10753" max="10754" width="30.7109375" style="453" customWidth="1"/>
    <col min="10755" max="10763" width="17.7109375" style="453" customWidth="1"/>
    <col min="10764" max="11008" width="8.7109375" style="453"/>
    <col min="11009" max="11010" width="30.7109375" style="453" customWidth="1"/>
    <col min="11011" max="11019" width="17.7109375" style="453" customWidth="1"/>
    <col min="11020" max="11264" width="8.7109375" style="453"/>
    <col min="11265" max="11266" width="30.7109375" style="453" customWidth="1"/>
    <col min="11267" max="11275" width="17.7109375" style="453" customWidth="1"/>
    <col min="11276" max="11520" width="8.7109375" style="453"/>
    <col min="11521" max="11522" width="30.7109375" style="453" customWidth="1"/>
    <col min="11523" max="11531" width="17.7109375" style="453" customWidth="1"/>
    <col min="11532" max="11776" width="8.7109375" style="453"/>
    <col min="11777" max="11778" width="30.7109375" style="453" customWidth="1"/>
    <col min="11779" max="11787" width="17.7109375" style="453" customWidth="1"/>
    <col min="11788" max="12032" width="8.7109375" style="453"/>
    <col min="12033" max="12034" width="30.7109375" style="453" customWidth="1"/>
    <col min="12035" max="12043" width="17.7109375" style="453" customWidth="1"/>
    <col min="12044" max="12288" width="8.7109375" style="453"/>
    <col min="12289" max="12290" width="30.7109375" style="453" customWidth="1"/>
    <col min="12291" max="12299" width="17.7109375" style="453" customWidth="1"/>
    <col min="12300" max="12544" width="8.7109375" style="453"/>
    <col min="12545" max="12546" width="30.7109375" style="453" customWidth="1"/>
    <col min="12547" max="12555" width="17.7109375" style="453" customWidth="1"/>
    <col min="12556" max="12800" width="8.7109375" style="453"/>
    <col min="12801" max="12802" width="30.7109375" style="453" customWidth="1"/>
    <col min="12803" max="12811" width="17.7109375" style="453" customWidth="1"/>
    <col min="12812" max="13056" width="8.7109375" style="453"/>
    <col min="13057" max="13058" width="30.7109375" style="453" customWidth="1"/>
    <col min="13059" max="13067" width="17.7109375" style="453" customWidth="1"/>
    <col min="13068" max="13312" width="8.7109375" style="453"/>
    <col min="13313" max="13314" width="30.7109375" style="453" customWidth="1"/>
    <col min="13315" max="13323" width="17.7109375" style="453" customWidth="1"/>
    <col min="13324" max="13568" width="8.7109375" style="453"/>
    <col min="13569" max="13570" width="30.7109375" style="453" customWidth="1"/>
    <col min="13571" max="13579" width="17.7109375" style="453" customWidth="1"/>
    <col min="13580" max="13824" width="8.7109375" style="453"/>
    <col min="13825" max="13826" width="30.7109375" style="453" customWidth="1"/>
    <col min="13827" max="13835" width="17.7109375" style="453" customWidth="1"/>
    <col min="13836" max="14080" width="8.7109375" style="453"/>
    <col min="14081" max="14082" width="30.7109375" style="453" customWidth="1"/>
    <col min="14083" max="14091" width="17.7109375" style="453" customWidth="1"/>
    <col min="14092" max="14336" width="8.7109375" style="453"/>
    <col min="14337" max="14338" width="30.7109375" style="453" customWidth="1"/>
    <col min="14339" max="14347" width="17.7109375" style="453" customWidth="1"/>
    <col min="14348" max="14592" width="8.7109375" style="453"/>
    <col min="14593" max="14594" width="30.7109375" style="453" customWidth="1"/>
    <col min="14595" max="14603" width="17.7109375" style="453" customWidth="1"/>
    <col min="14604" max="14848" width="8.7109375" style="453"/>
    <col min="14849" max="14850" width="30.7109375" style="453" customWidth="1"/>
    <col min="14851" max="14859" width="17.7109375" style="453" customWidth="1"/>
    <col min="14860" max="15104" width="8.7109375" style="453"/>
    <col min="15105" max="15106" width="30.7109375" style="453" customWidth="1"/>
    <col min="15107" max="15115" width="17.7109375" style="453" customWidth="1"/>
    <col min="15116" max="15360" width="8.7109375" style="453"/>
    <col min="15361" max="15362" width="30.7109375" style="453" customWidth="1"/>
    <col min="15363" max="15371" width="17.7109375" style="453" customWidth="1"/>
    <col min="15372" max="15616" width="8.7109375" style="453"/>
    <col min="15617" max="15618" width="30.7109375" style="453" customWidth="1"/>
    <col min="15619" max="15627" width="17.7109375" style="453" customWidth="1"/>
    <col min="15628" max="15872" width="8.7109375" style="453"/>
    <col min="15873" max="15874" width="30.7109375" style="453" customWidth="1"/>
    <col min="15875" max="15883" width="17.7109375" style="453" customWidth="1"/>
    <col min="15884" max="16128" width="8.7109375" style="453"/>
    <col min="16129" max="16130" width="30.7109375" style="453" customWidth="1"/>
    <col min="16131" max="16139" width="17.7109375" style="453" customWidth="1"/>
    <col min="16140" max="16384" width="8.7109375" style="453"/>
  </cols>
  <sheetData>
    <row r="1" spans="1:11" ht="35.1" customHeight="1">
      <c r="A1" s="802" t="s">
        <v>179</v>
      </c>
      <c r="B1" s="803"/>
      <c r="C1" s="803"/>
      <c r="D1" s="803"/>
      <c r="E1" s="803"/>
      <c r="F1" s="803"/>
      <c r="G1" s="803"/>
      <c r="H1" s="803"/>
      <c r="I1" s="803"/>
      <c r="J1" s="803"/>
      <c r="K1" s="804"/>
    </row>
    <row r="2" spans="1:11" ht="7.5" customHeight="1">
      <c r="A2" s="454"/>
      <c r="B2" s="455"/>
      <c r="C2" s="455"/>
      <c r="D2" s="455"/>
      <c r="E2" s="455"/>
      <c r="F2" s="455"/>
      <c r="G2" s="455"/>
      <c r="H2" s="455"/>
      <c r="I2" s="455"/>
      <c r="J2" s="455"/>
      <c r="K2" s="456"/>
    </row>
    <row r="3" spans="1:11" ht="20.100000000000001" customHeight="1">
      <c r="A3" s="799" t="s">
        <v>408</v>
      </c>
      <c r="B3" s="800"/>
      <c r="C3" s="800"/>
      <c r="D3" s="800"/>
      <c r="E3" s="800"/>
      <c r="F3" s="800"/>
      <c r="G3" s="800"/>
      <c r="H3" s="800"/>
      <c r="I3" s="800"/>
      <c r="J3" s="800"/>
      <c r="K3" s="801"/>
    </row>
    <row r="4" spans="1:11" ht="20.100000000000001" customHeight="1">
      <c r="A4" s="799" t="s">
        <v>205</v>
      </c>
      <c r="B4" s="800"/>
      <c r="C4" s="800"/>
      <c r="D4" s="800"/>
      <c r="E4" s="800"/>
      <c r="F4" s="800"/>
      <c r="G4" s="800"/>
      <c r="H4" s="800"/>
      <c r="I4" s="800"/>
      <c r="J4" s="800"/>
      <c r="K4" s="801"/>
    </row>
    <row r="5" spans="1:11" ht="6" customHeight="1">
      <c r="A5" s="457"/>
      <c r="B5" s="458"/>
      <c r="C5" s="458"/>
      <c r="D5" s="458"/>
      <c r="E5" s="458"/>
      <c r="F5" s="458"/>
      <c r="G5" s="458"/>
      <c r="H5" s="458"/>
      <c r="I5" s="455"/>
      <c r="J5" s="455"/>
      <c r="K5" s="456"/>
    </row>
    <row r="6" spans="1:11" ht="22.9" customHeight="1">
      <c r="A6" s="805" t="s">
        <v>180</v>
      </c>
      <c r="B6" s="806"/>
      <c r="C6" s="806"/>
      <c r="D6" s="806"/>
      <c r="E6" s="806"/>
      <c r="F6" s="806"/>
      <c r="G6" s="806"/>
      <c r="H6" s="806"/>
      <c r="I6" s="806"/>
      <c r="J6" s="806"/>
      <c r="K6" s="807"/>
    </row>
    <row r="7" spans="1:11" ht="6.75" customHeight="1">
      <c r="A7" s="459"/>
      <c r="B7" s="460"/>
      <c r="C7" s="460"/>
      <c r="D7" s="460"/>
      <c r="E7" s="460"/>
      <c r="F7" s="460"/>
      <c r="G7" s="460"/>
      <c r="H7" s="460"/>
      <c r="I7" s="455"/>
      <c r="J7" s="455"/>
      <c r="K7" s="456"/>
    </row>
    <row r="8" spans="1:11" ht="25.5">
      <c r="A8" s="461" t="s">
        <v>181</v>
      </c>
      <c r="B8" s="461" t="s">
        <v>182</v>
      </c>
      <c r="C8" s="461" t="s">
        <v>183</v>
      </c>
      <c r="D8" s="461" t="s">
        <v>184</v>
      </c>
      <c r="E8" s="461" t="s">
        <v>185</v>
      </c>
      <c r="F8" s="461" t="s">
        <v>186</v>
      </c>
      <c r="G8" s="461" t="s">
        <v>187</v>
      </c>
      <c r="H8" s="461" t="s">
        <v>188</v>
      </c>
      <c r="I8" s="461" t="s">
        <v>189</v>
      </c>
      <c r="J8" s="461" t="s">
        <v>198</v>
      </c>
      <c r="K8" s="461" t="s">
        <v>190</v>
      </c>
    </row>
    <row r="9" spans="1:11" ht="13.5" customHeight="1">
      <c r="A9" s="462" t="s">
        <v>1</v>
      </c>
      <c r="B9" s="462" t="s">
        <v>2</v>
      </c>
      <c r="C9" s="462" t="s">
        <v>6</v>
      </c>
      <c r="D9" s="462" t="s">
        <v>3</v>
      </c>
      <c r="E9" s="462" t="s">
        <v>4</v>
      </c>
      <c r="F9" s="462" t="s">
        <v>5</v>
      </c>
      <c r="G9" s="462" t="s">
        <v>7</v>
      </c>
      <c r="H9" s="462" t="s">
        <v>8</v>
      </c>
      <c r="I9" s="462" t="s">
        <v>9</v>
      </c>
      <c r="J9" s="462" t="s">
        <v>10</v>
      </c>
      <c r="K9" s="462" t="s">
        <v>11</v>
      </c>
    </row>
    <row r="10" spans="1:11" ht="83.65" customHeight="1">
      <c r="A10" s="463"/>
      <c r="B10" s="464"/>
      <c r="C10" s="464"/>
      <c r="D10" s="464"/>
      <c r="E10" s="465"/>
      <c r="F10" s="465"/>
      <c r="G10" s="464"/>
      <c r="H10" s="465"/>
      <c r="I10" s="465"/>
      <c r="J10" s="465"/>
      <c r="K10" s="466"/>
    </row>
    <row r="11" spans="1:11" ht="83.65" customHeight="1">
      <c r="A11" s="467"/>
      <c r="B11" s="468"/>
      <c r="C11" s="468"/>
      <c r="D11" s="468"/>
      <c r="E11" s="469"/>
      <c r="F11" s="469"/>
      <c r="G11" s="468"/>
      <c r="H11" s="469"/>
      <c r="I11" s="469"/>
      <c r="J11" s="469"/>
      <c r="K11" s="470"/>
    </row>
    <row r="12" spans="1:11" ht="83.65" customHeight="1">
      <c r="A12" s="467"/>
      <c r="B12" s="468"/>
      <c r="C12" s="468"/>
      <c r="D12" s="468"/>
      <c r="E12" s="469"/>
      <c r="F12" s="469"/>
      <c r="G12" s="468"/>
      <c r="H12" s="469"/>
      <c r="I12" s="469"/>
      <c r="J12" s="469"/>
      <c r="K12" s="470"/>
    </row>
    <row r="13" spans="1:11" ht="83.65" customHeight="1">
      <c r="A13" s="467"/>
      <c r="B13" s="468"/>
      <c r="C13" s="468"/>
      <c r="D13" s="468"/>
      <c r="E13" s="469"/>
      <c r="F13" s="469"/>
      <c r="G13" s="468"/>
      <c r="H13" s="469"/>
      <c r="I13" s="469"/>
      <c r="J13" s="469"/>
      <c r="K13" s="470"/>
    </row>
    <row r="14" spans="1:11" ht="83.65" customHeight="1">
      <c r="A14" s="467"/>
      <c r="B14" s="468"/>
      <c r="C14" s="468"/>
      <c r="D14" s="468"/>
      <c r="E14" s="469"/>
      <c r="F14" s="469"/>
      <c r="G14" s="468"/>
      <c r="H14" s="469"/>
      <c r="I14" s="469"/>
      <c r="J14" s="469"/>
      <c r="K14" s="470"/>
    </row>
    <row r="15" spans="1:11" ht="83.65" customHeight="1">
      <c r="A15" s="467"/>
      <c r="B15" s="468"/>
      <c r="C15" s="468"/>
      <c r="D15" s="468"/>
      <c r="E15" s="469"/>
      <c r="F15" s="469"/>
      <c r="G15" s="468"/>
      <c r="H15" s="469"/>
      <c r="I15" s="469"/>
      <c r="J15" s="469"/>
      <c r="K15" s="470"/>
    </row>
    <row r="16" spans="1:11" ht="83.65" customHeight="1">
      <c r="A16" s="471"/>
      <c r="B16" s="472"/>
      <c r="C16" s="472"/>
      <c r="D16" s="472"/>
      <c r="E16" s="470"/>
      <c r="F16" s="470"/>
      <c r="G16" s="473"/>
      <c r="H16" s="470"/>
      <c r="I16" s="470"/>
      <c r="J16" s="470"/>
      <c r="K16" s="470"/>
    </row>
    <row r="17" spans="1:9" ht="15">
      <c r="A17" s="474"/>
    </row>
    <row r="18" spans="1:9" ht="15">
      <c r="A18" s="474"/>
    </row>
    <row r="19" spans="1:9" ht="15">
      <c r="A19" s="474"/>
    </row>
    <row r="20" spans="1:9" ht="15">
      <c r="A20" s="474"/>
    </row>
    <row r="21" spans="1:9" ht="15">
      <c r="A21" s="474"/>
    </row>
    <row r="22" spans="1:9" s="475" customFormat="1" ht="15">
      <c r="A22" s="474"/>
      <c r="I22" s="453"/>
    </row>
    <row r="23" spans="1:9" s="475" customFormat="1" ht="15">
      <c r="A23" s="474"/>
      <c r="I23" s="453"/>
    </row>
  </sheetData>
  <mergeCells count="4">
    <mergeCell ref="A1:K1"/>
    <mergeCell ref="A6:K6"/>
    <mergeCell ref="A3:K3"/>
    <mergeCell ref="A4:K4"/>
  </mergeCells>
  <conditionalFormatting sqref="A5">
    <cfRule type="cellIs" dxfId="8"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9" orientation="landscape" r:id="rId1"/>
  <headerFooter scaleWithDoc="0">
    <oddHeader>&amp;C&amp;G</oddHeader>
    <oddFooter>&amp;C&amp;G</oddFoot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0"/>
  <sheetViews>
    <sheetView showGridLines="0" view="pageLayout" topLeftCell="A4" zoomScaleNormal="100" workbookViewId="0">
      <selection activeCell="J27" sqref="J27"/>
    </sheetView>
  </sheetViews>
  <sheetFormatPr baseColWidth="10" defaultRowHeight="13.5"/>
  <cols>
    <col min="1" max="1" width="35.7109375" style="318" customWidth="1"/>
    <col min="2" max="2" width="16.28515625" style="318" customWidth="1"/>
    <col min="3" max="3" width="15" style="318" customWidth="1"/>
    <col min="4" max="4" width="19" style="318" customWidth="1"/>
    <col min="5" max="5" width="15.7109375" style="318" customWidth="1"/>
    <col min="6" max="6" width="45.7109375" style="318" customWidth="1"/>
    <col min="7" max="256" width="11.42578125" style="318"/>
    <col min="257" max="257" width="35.7109375" style="318" customWidth="1"/>
    <col min="258" max="258" width="16.28515625" style="318" customWidth="1"/>
    <col min="259" max="259" width="15" style="318" customWidth="1"/>
    <col min="260" max="260" width="19" style="318" customWidth="1"/>
    <col min="261" max="261" width="15.7109375" style="318" customWidth="1"/>
    <col min="262" max="262" width="45.7109375" style="318" customWidth="1"/>
    <col min="263" max="512" width="11.42578125" style="318"/>
    <col min="513" max="513" width="35.7109375" style="318" customWidth="1"/>
    <col min="514" max="514" width="16.28515625" style="318" customWidth="1"/>
    <col min="515" max="515" width="15" style="318" customWidth="1"/>
    <col min="516" max="516" width="19" style="318" customWidth="1"/>
    <col min="517" max="517" width="15.7109375" style="318" customWidth="1"/>
    <col min="518" max="518" width="45.7109375" style="318" customWidth="1"/>
    <col min="519" max="768" width="11.42578125" style="318"/>
    <col min="769" max="769" width="35.7109375" style="318" customWidth="1"/>
    <col min="770" max="770" width="16.28515625" style="318" customWidth="1"/>
    <col min="771" max="771" width="15" style="318" customWidth="1"/>
    <col min="772" max="772" width="19" style="318" customWidth="1"/>
    <col min="773" max="773" width="15.7109375" style="318" customWidth="1"/>
    <col min="774" max="774" width="45.7109375" style="318" customWidth="1"/>
    <col min="775" max="1024" width="11.42578125" style="318"/>
    <col min="1025" max="1025" width="35.7109375" style="318" customWidth="1"/>
    <col min="1026" max="1026" width="16.28515625" style="318" customWidth="1"/>
    <col min="1027" max="1027" width="15" style="318" customWidth="1"/>
    <col min="1028" max="1028" width="19" style="318" customWidth="1"/>
    <col min="1029" max="1029" width="15.7109375" style="318" customWidth="1"/>
    <col min="1030" max="1030" width="45.7109375" style="318" customWidth="1"/>
    <col min="1031" max="1280" width="11.42578125" style="318"/>
    <col min="1281" max="1281" width="35.7109375" style="318" customWidth="1"/>
    <col min="1282" max="1282" width="16.28515625" style="318" customWidth="1"/>
    <col min="1283" max="1283" width="15" style="318" customWidth="1"/>
    <col min="1284" max="1284" width="19" style="318" customWidth="1"/>
    <col min="1285" max="1285" width="15.7109375" style="318" customWidth="1"/>
    <col min="1286" max="1286" width="45.7109375" style="318" customWidth="1"/>
    <col min="1287" max="1536" width="11.42578125" style="318"/>
    <col min="1537" max="1537" width="35.7109375" style="318" customWidth="1"/>
    <col min="1538" max="1538" width="16.28515625" style="318" customWidth="1"/>
    <col min="1539" max="1539" width="15" style="318" customWidth="1"/>
    <col min="1540" max="1540" width="19" style="318" customWidth="1"/>
    <col min="1541" max="1541" width="15.7109375" style="318" customWidth="1"/>
    <col min="1542" max="1542" width="45.7109375" style="318" customWidth="1"/>
    <col min="1543" max="1792" width="11.42578125" style="318"/>
    <col min="1793" max="1793" width="35.7109375" style="318" customWidth="1"/>
    <col min="1794" max="1794" width="16.28515625" style="318" customWidth="1"/>
    <col min="1795" max="1795" width="15" style="318" customWidth="1"/>
    <col min="1796" max="1796" width="19" style="318" customWidth="1"/>
    <col min="1797" max="1797" width="15.7109375" style="318" customWidth="1"/>
    <col min="1798" max="1798" width="45.7109375" style="318" customWidth="1"/>
    <col min="1799" max="2048" width="11.42578125" style="318"/>
    <col min="2049" max="2049" width="35.7109375" style="318" customWidth="1"/>
    <col min="2050" max="2050" width="16.28515625" style="318" customWidth="1"/>
    <col min="2051" max="2051" width="15" style="318" customWidth="1"/>
    <col min="2052" max="2052" width="19" style="318" customWidth="1"/>
    <col min="2053" max="2053" width="15.7109375" style="318" customWidth="1"/>
    <col min="2054" max="2054" width="45.7109375" style="318" customWidth="1"/>
    <col min="2055" max="2304" width="11.42578125" style="318"/>
    <col min="2305" max="2305" width="35.7109375" style="318" customWidth="1"/>
    <col min="2306" max="2306" width="16.28515625" style="318" customWidth="1"/>
    <col min="2307" max="2307" width="15" style="318" customWidth="1"/>
    <col min="2308" max="2308" width="19" style="318" customWidth="1"/>
    <col min="2309" max="2309" width="15.7109375" style="318" customWidth="1"/>
    <col min="2310" max="2310" width="45.7109375" style="318" customWidth="1"/>
    <col min="2311" max="2560" width="11.42578125" style="318"/>
    <col min="2561" max="2561" width="35.7109375" style="318" customWidth="1"/>
    <col min="2562" max="2562" width="16.28515625" style="318" customWidth="1"/>
    <col min="2563" max="2563" width="15" style="318" customWidth="1"/>
    <col min="2564" max="2564" width="19" style="318" customWidth="1"/>
    <col min="2565" max="2565" width="15.7109375" style="318" customWidth="1"/>
    <col min="2566" max="2566" width="45.7109375" style="318" customWidth="1"/>
    <col min="2567" max="2816" width="11.42578125" style="318"/>
    <col min="2817" max="2817" width="35.7109375" style="318" customWidth="1"/>
    <col min="2818" max="2818" width="16.28515625" style="318" customWidth="1"/>
    <col min="2819" max="2819" width="15" style="318" customWidth="1"/>
    <col min="2820" max="2820" width="19" style="318" customWidth="1"/>
    <col min="2821" max="2821" width="15.7109375" style="318" customWidth="1"/>
    <col min="2822" max="2822" width="45.7109375" style="318" customWidth="1"/>
    <col min="2823" max="3072" width="11.42578125" style="318"/>
    <col min="3073" max="3073" width="35.7109375" style="318" customWidth="1"/>
    <col min="3074" max="3074" width="16.28515625" style="318" customWidth="1"/>
    <col min="3075" max="3075" width="15" style="318" customWidth="1"/>
    <col min="3076" max="3076" width="19" style="318" customWidth="1"/>
    <col min="3077" max="3077" width="15.7109375" style="318" customWidth="1"/>
    <col min="3078" max="3078" width="45.7109375" style="318" customWidth="1"/>
    <col min="3079" max="3328" width="11.42578125" style="318"/>
    <col min="3329" max="3329" width="35.7109375" style="318" customWidth="1"/>
    <col min="3330" max="3330" width="16.28515625" style="318" customWidth="1"/>
    <col min="3331" max="3331" width="15" style="318" customWidth="1"/>
    <col min="3332" max="3332" width="19" style="318" customWidth="1"/>
    <col min="3333" max="3333" width="15.7109375" style="318" customWidth="1"/>
    <col min="3334" max="3334" width="45.7109375" style="318" customWidth="1"/>
    <col min="3335" max="3584" width="11.42578125" style="318"/>
    <col min="3585" max="3585" width="35.7109375" style="318" customWidth="1"/>
    <col min="3586" max="3586" width="16.28515625" style="318" customWidth="1"/>
    <col min="3587" max="3587" width="15" style="318" customWidth="1"/>
    <col min="3588" max="3588" width="19" style="318" customWidth="1"/>
    <col min="3589" max="3589" width="15.7109375" style="318" customWidth="1"/>
    <col min="3590" max="3590" width="45.7109375" style="318" customWidth="1"/>
    <col min="3591" max="3840" width="11.42578125" style="318"/>
    <col min="3841" max="3841" width="35.7109375" style="318" customWidth="1"/>
    <col min="3842" max="3842" width="16.28515625" style="318" customWidth="1"/>
    <col min="3843" max="3843" width="15" style="318" customWidth="1"/>
    <col min="3844" max="3844" width="19" style="318" customWidth="1"/>
    <col min="3845" max="3845" width="15.7109375" style="318" customWidth="1"/>
    <col min="3846" max="3846" width="45.7109375" style="318" customWidth="1"/>
    <col min="3847" max="4096" width="11.42578125" style="318"/>
    <col min="4097" max="4097" width="35.7109375" style="318" customWidth="1"/>
    <col min="4098" max="4098" width="16.28515625" style="318" customWidth="1"/>
    <col min="4099" max="4099" width="15" style="318" customWidth="1"/>
    <col min="4100" max="4100" width="19" style="318" customWidth="1"/>
    <col min="4101" max="4101" width="15.7109375" style="318" customWidth="1"/>
    <col min="4102" max="4102" width="45.7109375" style="318" customWidth="1"/>
    <col min="4103" max="4352" width="11.42578125" style="318"/>
    <col min="4353" max="4353" width="35.7109375" style="318" customWidth="1"/>
    <col min="4354" max="4354" width="16.28515625" style="318" customWidth="1"/>
    <col min="4355" max="4355" width="15" style="318" customWidth="1"/>
    <col min="4356" max="4356" width="19" style="318" customWidth="1"/>
    <col min="4357" max="4357" width="15.7109375" style="318" customWidth="1"/>
    <col min="4358" max="4358" width="45.7109375" style="318" customWidth="1"/>
    <col min="4359" max="4608" width="11.42578125" style="318"/>
    <col min="4609" max="4609" width="35.7109375" style="318" customWidth="1"/>
    <col min="4610" max="4610" width="16.28515625" style="318" customWidth="1"/>
    <col min="4611" max="4611" width="15" style="318" customWidth="1"/>
    <col min="4612" max="4612" width="19" style="318" customWidth="1"/>
    <col min="4613" max="4613" width="15.7109375" style="318" customWidth="1"/>
    <col min="4614" max="4614" width="45.7109375" style="318" customWidth="1"/>
    <col min="4615" max="4864" width="11.42578125" style="318"/>
    <col min="4865" max="4865" width="35.7109375" style="318" customWidth="1"/>
    <col min="4866" max="4866" width="16.28515625" style="318" customWidth="1"/>
    <col min="4867" max="4867" width="15" style="318" customWidth="1"/>
    <col min="4868" max="4868" width="19" style="318" customWidth="1"/>
    <col min="4869" max="4869" width="15.7109375" style="318" customWidth="1"/>
    <col min="4870" max="4870" width="45.7109375" style="318" customWidth="1"/>
    <col min="4871" max="5120" width="11.42578125" style="318"/>
    <col min="5121" max="5121" width="35.7109375" style="318" customWidth="1"/>
    <col min="5122" max="5122" width="16.28515625" style="318" customWidth="1"/>
    <col min="5123" max="5123" width="15" style="318" customWidth="1"/>
    <col min="5124" max="5124" width="19" style="318" customWidth="1"/>
    <col min="5125" max="5125" width="15.7109375" style="318" customWidth="1"/>
    <col min="5126" max="5126" width="45.7109375" style="318" customWidth="1"/>
    <col min="5127" max="5376" width="11.42578125" style="318"/>
    <col min="5377" max="5377" width="35.7109375" style="318" customWidth="1"/>
    <col min="5378" max="5378" width="16.28515625" style="318" customWidth="1"/>
    <col min="5379" max="5379" width="15" style="318" customWidth="1"/>
    <col min="5380" max="5380" width="19" style="318" customWidth="1"/>
    <col min="5381" max="5381" width="15.7109375" style="318" customWidth="1"/>
    <col min="5382" max="5382" width="45.7109375" style="318" customWidth="1"/>
    <col min="5383" max="5632" width="11.42578125" style="318"/>
    <col min="5633" max="5633" width="35.7109375" style="318" customWidth="1"/>
    <col min="5634" max="5634" width="16.28515625" style="318" customWidth="1"/>
    <col min="5635" max="5635" width="15" style="318" customWidth="1"/>
    <col min="5636" max="5636" width="19" style="318" customWidth="1"/>
    <col min="5637" max="5637" width="15.7109375" style="318" customWidth="1"/>
    <col min="5638" max="5638" width="45.7109375" style="318" customWidth="1"/>
    <col min="5639" max="5888" width="11.42578125" style="318"/>
    <col min="5889" max="5889" width="35.7109375" style="318" customWidth="1"/>
    <col min="5890" max="5890" width="16.28515625" style="318" customWidth="1"/>
    <col min="5891" max="5891" width="15" style="318" customWidth="1"/>
    <col min="5892" max="5892" width="19" style="318" customWidth="1"/>
    <col min="5893" max="5893" width="15.7109375" style="318" customWidth="1"/>
    <col min="5894" max="5894" width="45.7109375" style="318" customWidth="1"/>
    <col min="5895" max="6144" width="11.42578125" style="318"/>
    <col min="6145" max="6145" width="35.7109375" style="318" customWidth="1"/>
    <col min="6146" max="6146" width="16.28515625" style="318" customWidth="1"/>
    <col min="6147" max="6147" width="15" style="318" customWidth="1"/>
    <col min="6148" max="6148" width="19" style="318" customWidth="1"/>
    <col min="6149" max="6149" width="15.7109375" style="318" customWidth="1"/>
    <col min="6150" max="6150" width="45.7109375" style="318" customWidth="1"/>
    <col min="6151" max="6400" width="11.42578125" style="318"/>
    <col min="6401" max="6401" width="35.7109375" style="318" customWidth="1"/>
    <col min="6402" max="6402" width="16.28515625" style="318" customWidth="1"/>
    <col min="6403" max="6403" width="15" style="318" customWidth="1"/>
    <col min="6404" max="6404" width="19" style="318" customWidth="1"/>
    <col min="6405" max="6405" width="15.7109375" style="318" customWidth="1"/>
    <col min="6406" max="6406" width="45.7109375" style="318" customWidth="1"/>
    <col min="6407" max="6656" width="11.42578125" style="318"/>
    <col min="6657" max="6657" width="35.7109375" style="318" customWidth="1"/>
    <col min="6658" max="6658" width="16.28515625" style="318" customWidth="1"/>
    <col min="6659" max="6659" width="15" style="318" customWidth="1"/>
    <col min="6660" max="6660" width="19" style="318" customWidth="1"/>
    <col min="6661" max="6661" width="15.7109375" style="318" customWidth="1"/>
    <col min="6662" max="6662" width="45.7109375" style="318" customWidth="1"/>
    <col min="6663" max="6912" width="11.42578125" style="318"/>
    <col min="6913" max="6913" width="35.7109375" style="318" customWidth="1"/>
    <col min="6914" max="6914" width="16.28515625" style="318" customWidth="1"/>
    <col min="6915" max="6915" width="15" style="318" customWidth="1"/>
    <col min="6916" max="6916" width="19" style="318" customWidth="1"/>
    <col min="6917" max="6917" width="15.7109375" style="318" customWidth="1"/>
    <col min="6918" max="6918" width="45.7109375" style="318" customWidth="1"/>
    <col min="6919" max="7168" width="11.42578125" style="318"/>
    <col min="7169" max="7169" width="35.7109375" style="318" customWidth="1"/>
    <col min="7170" max="7170" width="16.28515625" style="318" customWidth="1"/>
    <col min="7171" max="7171" width="15" style="318" customWidth="1"/>
    <col min="7172" max="7172" width="19" style="318" customWidth="1"/>
    <col min="7173" max="7173" width="15.7109375" style="318" customWidth="1"/>
    <col min="7174" max="7174" width="45.7109375" style="318" customWidth="1"/>
    <col min="7175" max="7424" width="11.42578125" style="318"/>
    <col min="7425" max="7425" width="35.7109375" style="318" customWidth="1"/>
    <col min="7426" max="7426" width="16.28515625" style="318" customWidth="1"/>
    <col min="7427" max="7427" width="15" style="318" customWidth="1"/>
    <col min="7428" max="7428" width="19" style="318" customWidth="1"/>
    <col min="7429" max="7429" width="15.7109375" style="318" customWidth="1"/>
    <col min="7430" max="7430" width="45.7109375" style="318" customWidth="1"/>
    <col min="7431" max="7680" width="11.42578125" style="318"/>
    <col min="7681" max="7681" width="35.7109375" style="318" customWidth="1"/>
    <col min="7682" max="7682" width="16.28515625" style="318" customWidth="1"/>
    <col min="7683" max="7683" width="15" style="318" customWidth="1"/>
    <col min="7684" max="7684" width="19" style="318" customWidth="1"/>
    <col min="7685" max="7685" width="15.7109375" style="318" customWidth="1"/>
    <col min="7686" max="7686" width="45.7109375" style="318" customWidth="1"/>
    <col min="7687" max="7936" width="11.42578125" style="318"/>
    <col min="7937" max="7937" width="35.7109375" style="318" customWidth="1"/>
    <col min="7938" max="7938" width="16.28515625" style="318" customWidth="1"/>
    <col min="7939" max="7939" width="15" style="318" customWidth="1"/>
    <col min="7940" max="7940" width="19" style="318" customWidth="1"/>
    <col min="7941" max="7941" width="15.7109375" style="318" customWidth="1"/>
    <col min="7942" max="7942" width="45.7109375" style="318" customWidth="1"/>
    <col min="7943" max="8192" width="11.42578125" style="318"/>
    <col min="8193" max="8193" width="35.7109375" style="318" customWidth="1"/>
    <col min="8194" max="8194" width="16.28515625" style="318" customWidth="1"/>
    <col min="8195" max="8195" width="15" style="318" customWidth="1"/>
    <col min="8196" max="8196" width="19" style="318" customWidth="1"/>
    <col min="8197" max="8197" width="15.7109375" style="318" customWidth="1"/>
    <col min="8198" max="8198" width="45.7109375" style="318" customWidth="1"/>
    <col min="8199" max="8448" width="11.42578125" style="318"/>
    <col min="8449" max="8449" width="35.7109375" style="318" customWidth="1"/>
    <col min="8450" max="8450" width="16.28515625" style="318" customWidth="1"/>
    <col min="8451" max="8451" width="15" style="318" customWidth="1"/>
    <col min="8452" max="8452" width="19" style="318" customWidth="1"/>
    <col min="8453" max="8453" width="15.7109375" style="318" customWidth="1"/>
    <col min="8454" max="8454" width="45.7109375" style="318" customWidth="1"/>
    <col min="8455" max="8704" width="11.42578125" style="318"/>
    <col min="8705" max="8705" width="35.7109375" style="318" customWidth="1"/>
    <col min="8706" max="8706" width="16.28515625" style="318" customWidth="1"/>
    <col min="8707" max="8707" width="15" style="318" customWidth="1"/>
    <col min="8708" max="8708" width="19" style="318" customWidth="1"/>
    <col min="8709" max="8709" width="15.7109375" style="318" customWidth="1"/>
    <col min="8710" max="8710" width="45.7109375" style="318" customWidth="1"/>
    <col min="8711" max="8960" width="11.42578125" style="318"/>
    <col min="8961" max="8961" width="35.7109375" style="318" customWidth="1"/>
    <col min="8962" max="8962" width="16.28515625" style="318" customWidth="1"/>
    <col min="8963" max="8963" width="15" style="318" customWidth="1"/>
    <col min="8964" max="8964" width="19" style="318" customWidth="1"/>
    <col min="8965" max="8965" width="15.7109375" style="318" customWidth="1"/>
    <col min="8966" max="8966" width="45.7109375" style="318" customWidth="1"/>
    <col min="8967" max="9216" width="11.42578125" style="318"/>
    <col min="9217" max="9217" width="35.7109375" style="318" customWidth="1"/>
    <col min="9218" max="9218" width="16.28515625" style="318" customWidth="1"/>
    <col min="9219" max="9219" width="15" style="318" customWidth="1"/>
    <col min="9220" max="9220" width="19" style="318" customWidth="1"/>
    <col min="9221" max="9221" width="15.7109375" style="318" customWidth="1"/>
    <col min="9222" max="9222" width="45.7109375" style="318" customWidth="1"/>
    <col min="9223" max="9472" width="11.42578125" style="318"/>
    <col min="9473" max="9473" width="35.7109375" style="318" customWidth="1"/>
    <col min="9474" max="9474" width="16.28515625" style="318" customWidth="1"/>
    <col min="9475" max="9475" width="15" style="318" customWidth="1"/>
    <col min="9476" max="9476" width="19" style="318" customWidth="1"/>
    <col min="9477" max="9477" width="15.7109375" style="318" customWidth="1"/>
    <col min="9478" max="9478" width="45.7109375" style="318" customWidth="1"/>
    <col min="9479" max="9728" width="11.42578125" style="318"/>
    <col min="9729" max="9729" width="35.7109375" style="318" customWidth="1"/>
    <col min="9730" max="9730" width="16.28515625" style="318" customWidth="1"/>
    <col min="9731" max="9731" width="15" style="318" customWidth="1"/>
    <col min="9732" max="9732" width="19" style="318" customWidth="1"/>
    <col min="9733" max="9733" width="15.7109375" style="318" customWidth="1"/>
    <col min="9734" max="9734" width="45.7109375" style="318" customWidth="1"/>
    <col min="9735" max="9984" width="11.42578125" style="318"/>
    <col min="9985" max="9985" width="35.7109375" style="318" customWidth="1"/>
    <col min="9986" max="9986" width="16.28515625" style="318" customWidth="1"/>
    <col min="9987" max="9987" width="15" style="318" customWidth="1"/>
    <col min="9988" max="9988" width="19" style="318" customWidth="1"/>
    <col min="9989" max="9989" width="15.7109375" style="318" customWidth="1"/>
    <col min="9990" max="9990" width="45.7109375" style="318" customWidth="1"/>
    <col min="9991" max="10240" width="11.42578125" style="318"/>
    <col min="10241" max="10241" width="35.7109375" style="318" customWidth="1"/>
    <col min="10242" max="10242" width="16.28515625" style="318" customWidth="1"/>
    <col min="10243" max="10243" width="15" style="318" customWidth="1"/>
    <col min="10244" max="10244" width="19" style="318" customWidth="1"/>
    <col min="10245" max="10245" width="15.7109375" style="318" customWidth="1"/>
    <col min="10246" max="10246" width="45.7109375" style="318" customWidth="1"/>
    <col min="10247" max="10496" width="11.42578125" style="318"/>
    <col min="10497" max="10497" width="35.7109375" style="318" customWidth="1"/>
    <col min="10498" max="10498" width="16.28515625" style="318" customWidth="1"/>
    <col min="10499" max="10499" width="15" style="318" customWidth="1"/>
    <col min="10500" max="10500" width="19" style="318" customWidth="1"/>
    <col min="10501" max="10501" width="15.7109375" style="318" customWidth="1"/>
    <col min="10502" max="10502" width="45.7109375" style="318" customWidth="1"/>
    <col min="10503" max="10752" width="11.42578125" style="318"/>
    <col min="10753" max="10753" width="35.7109375" style="318" customWidth="1"/>
    <col min="10754" max="10754" width="16.28515625" style="318" customWidth="1"/>
    <col min="10755" max="10755" width="15" style="318" customWidth="1"/>
    <col min="10756" max="10756" width="19" style="318" customWidth="1"/>
    <col min="10757" max="10757" width="15.7109375" style="318" customWidth="1"/>
    <col min="10758" max="10758" width="45.7109375" style="318" customWidth="1"/>
    <col min="10759" max="11008" width="11.42578125" style="318"/>
    <col min="11009" max="11009" width="35.7109375" style="318" customWidth="1"/>
    <col min="11010" max="11010" width="16.28515625" style="318" customWidth="1"/>
    <col min="11011" max="11011" width="15" style="318" customWidth="1"/>
    <col min="11012" max="11012" width="19" style="318" customWidth="1"/>
    <col min="11013" max="11013" width="15.7109375" style="318" customWidth="1"/>
    <col min="11014" max="11014" width="45.7109375" style="318" customWidth="1"/>
    <col min="11015" max="11264" width="11.42578125" style="318"/>
    <col min="11265" max="11265" width="35.7109375" style="318" customWidth="1"/>
    <col min="11266" max="11266" width="16.28515625" style="318" customWidth="1"/>
    <col min="11267" max="11267" width="15" style="318" customWidth="1"/>
    <col min="11268" max="11268" width="19" style="318" customWidth="1"/>
    <col min="11269" max="11269" width="15.7109375" style="318" customWidth="1"/>
    <col min="11270" max="11270" width="45.7109375" style="318" customWidth="1"/>
    <col min="11271" max="11520" width="11.42578125" style="318"/>
    <col min="11521" max="11521" width="35.7109375" style="318" customWidth="1"/>
    <col min="11522" max="11522" width="16.28515625" style="318" customWidth="1"/>
    <col min="11523" max="11523" width="15" style="318" customWidth="1"/>
    <col min="11524" max="11524" width="19" style="318" customWidth="1"/>
    <col min="11525" max="11525" width="15.7109375" style="318" customWidth="1"/>
    <col min="11526" max="11526" width="45.7109375" style="318" customWidth="1"/>
    <col min="11527" max="11776" width="11.42578125" style="318"/>
    <col min="11777" max="11777" width="35.7109375" style="318" customWidth="1"/>
    <col min="11778" max="11778" width="16.28515625" style="318" customWidth="1"/>
    <col min="11779" max="11779" width="15" style="318" customWidth="1"/>
    <col min="11780" max="11780" width="19" style="318" customWidth="1"/>
    <col min="11781" max="11781" width="15.7109375" style="318" customWidth="1"/>
    <col min="11782" max="11782" width="45.7109375" style="318" customWidth="1"/>
    <col min="11783" max="12032" width="11.42578125" style="318"/>
    <col min="12033" max="12033" width="35.7109375" style="318" customWidth="1"/>
    <col min="12034" max="12034" width="16.28515625" style="318" customWidth="1"/>
    <col min="12035" max="12035" width="15" style="318" customWidth="1"/>
    <col min="12036" max="12036" width="19" style="318" customWidth="1"/>
    <col min="12037" max="12037" width="15.7109375" style="318" customWidth="1"/>
    <col min="12038" max="12038" width="45.7109375" style="318" customWidth="1"/>
    <col min="12039" max="12288" width="11.42578125" style="318"/>
    <col min="12289" max="12289" width="35.7109375" style="318" customWidth="1"/>
    <col min="12290" max="12290" width="16.28515625" style="318" customWidth="1"/>
    <col min="12291" max="12291" width="15" style="318" customWidth="1"/>
    <col min="12292" max="12292" width="19" style="318" customWidth="1"/>
    <col min="12293" max="12293" width="15.7109375" style="318" customWidth="1"/>
    <col min="12294" max="12294" width="45.7109375" style="318" customWidth="1"/>
    <col min="12295" max="12544" width="11.42578125" style="318"/>
    <col min="12545" max="12545" width="35.7109375" style="318" customWidth="1"/>
    <col min="12546" max="12546" width="16.28515625" style="318" customWidth="1"/>
    <col min="12547" max="12547" width="15" style="318" customWidth="1"/>
    <col min="12548" max="12548" width="19" style="318" customWidth="1"/>
    <col min="12549" max="12549" width="15.7109375" style="318" customWidth="1"/>
    <col min="12550" max="12550" width="45.7109375" style="318" customWidth="1"/>
    <col min="12551" max="12800" width="11.42578125" style="318"/>
    <col min="12801" max="12801" width="35.7109375" style="318" customWidth="1"/>
    <col min="12802" max="12802" width="16.28515625" style="318" customWidth="1"/>
    <col min="12803" max="12803" width="15" style="318" customWidth="1"/>
    <col min="12804" max="12804" width="19" style="318" customWidth="1"/>
    <col min="12805" max="12805" width="15.7109375" style="318" customWidth="1"/>
    <col min="12806" max="12806" width="45.7109375" style="318" customWidth="1"/>
    <col min="12807" max="13056" width="11.42578125" style="318"/>
    <col min="13057" max="13057" width="35.7109375" style="318" customWidth="1"/>
    <col min="13058" max="13058" width="16.28515625" style="318" customWidth="1"/>
    <col min="13059" max="13059" width="15" style="318" customWidth="1"/>
    <col min="13060" max="13060" width="19" style="318" customWidth="1"/>
    <col min="13061" max="13061" width="15.7109375" style="318" customWidth="1"/>
    <col min="13062" max="13062" width="45.7109375" style="318" customWidth="1"/>
    <col min="13063" max="13312" width="11.42578125" style="318"/>
    <col min="13313" max="13313" width="35.7109375" style="318" customWidth="1"/>
    <col min="13314" max="13314" width="16.28515625" style="318" customWidth="1"/>
    <col min="13315" max="13315" width="15" style="318" customWidth="1"/>
    <col min="13316" max="13316" width="19" style="318" customWidth="1"/>
    <col min="13317" max="13317" width="15.7109375" style="318" customWidth="1"/>
    <col min="13318" max="13318" width="45.7109375" style="318" customWidth="1"/>
    <col min="13319" max="13568" width="11.42578125" style="318"/>
    <col min="13569" max="13569" width="35.7109375" style="318" customWidth="1"/>
    <col min="13570" max="13570" width="16.28515625" style="318" customWidth="1"/>
    <col min="13571" max="13571" width="15" style="318" customWidth="1"/>
    <col min="13572" max="13572" width="19" style="318" customWidth="1"/>
    <col min="13573" max="13573" width="15.7109375" style="318" customWidth="1"/>
    <col min="13574" max="13574" width="45.7109375" style="318" customWidth="1"/>
    <col min="13575" max="13824" width="11.42578125" style="318"/>
    <col min="13825" max="13825" width="35.7109375" style="318" customWidth="1"/>
    <col min="13826" max="13826" width="16.28515625" style="318" customWidth="1"/>
    <col min="13827" max="13827" width="15" style="318" customWidth="1"/>
    <col min="13828" max="13828" width="19" style="318" customWidth="1"/>
    <col min="13829" max="13829" width="15.7109375" style="318" customWidth="1"/>
    <col min="13830" max="13830" width="45.7109375" style="318" customWidth="1"/>
    <col min="13831" max="14080" width="11.42578125" style="318"/>
    <col min="14081" max="14081" width="35.7109375" style="318" customWidth="1"/>
    <col min="14082" max="14082" width="16.28515625" style="318" customWidth="1"/>
    <col min="14083" max="14083" width="15" style="318" customWidth="1"/>
    <col min="14084" max="14084" width="19" style="318" customWidth="1"/>
    <col min="14085" max="14085" width="15.7109375" style="318" customWidth="1"/>
    <col min="14086" max="14086" width="45.7109375" style="318" customWidth="1"/>
    <col min="14087" max="14336" width="11.42578125" style="318"/>
    <col min="14337" max="14337" width="35.7109375" style="318" customWidth="1"/>
    <col min="14338" max="14338" width="16.28515625" style="318" customWidth="1"/>
    <col min="14339" max="14339" width="15" style="318" customWidth="1"/>
    <col min="14340" max="14340" width="19" style="318" customWidth="1"/>
    <col min="14341" max="14341" width="15.7109375" style="318" customWidth="1"/>
    <col min="14342" max="14342" width="45.7109375" style="318" customWidth="1"/>
    <col min="14343" max="14592" width="11.42578125" style="318"/>
    <col min="14593" max="14593" width="35.7109375" style="318" customWidth="1"/>
    <col min="14594" max="14594" width="16.28515625" style="318" customWidth="1"/>
    <col min="14595" max="14595" width="15" style="318" customWidth="1"/>
    <col min="14596" max="14596" width="19" style="318" customWidth="1"/>
    <col min="14597" max="14597" width="15.7109375" style="318" customWidth="1"/>
    <col min="14598" max="14598" width="45.7109375" style="318" customWidth="1"/>
    <col min="14599" max="14848" width="11.42578125" style="318"/>
    <col min="14849" max="14849" width="35.7109375" style="318" customWidth="1"/>
    <col min="14850" max="14850" width="16.28515625" style="318" customWidth="1"/>
    <col min="14851" max="14851" width="15" style="318" customWidth="1"/>
    <col min="14852" max="14852" width="19" style="318" customWidth="1"/>
    <col min="14853" max="14853" width="15.7109375" style="318" customWidth="1"/>
    <col min="14854" max="14854" width="45.7109375" style="318" customWidth="1"/>
    <col min="14855" max="15104" width="11.42578125" style="318"/>
    <col min="15105" max="15105" width="35.7109375" style="318" customWidth="1"/>
    <col min="15106" max="15106" width="16.28515625" style="318" customWidth="1"/>
    <col min="15107" max="15107" width="15" style="318" customWidth="1"/>
    <col min="15108" max="15108" width="19" style="318" customWidth="1"/>
    <col min="15109" max="15109" width="15.7109375" style="318" customWidth="1"/>
    <col min="15110" max="15110" width="45.7109375" style="318" customWidth="1"/>
    <col min="15111" max="15360" width="11.42578125" style="318"/>
    <col min="15361" max="15361" width="35.7109375" style="318" customWidth="1"/>
    <col min="15362" max="15362" width="16.28515625" style="318" customWidth="1"/>
    <col min="15363" max="15363" width="15" style="318" customWidth="1"/>
    <col min="15364" max="15364" width="19" style="318" customWidth="1"/>
    <col min="15365" max="15365" width="15.7109375" style="318" customWidth="1"/>
    <col min="15366" max="15366" width="45.7109375" style="318" customWidth="1"/>
    <col min="15367" max="15616" width="11.42578125" style="318"/>
    <col min="15617" max="15617" width="35.7109375" style="318" customWidth="1"/>
    <col min="15618" max="15618" width="16.28515625" style="318" customWidth="1"/>
    <col min="15619" max="15619" width="15" style="318" customWidth="1"/>
    <col min="15620" max="15620" width="19" style="318" customWidth="1"/>
    <col min="15621" max="15621" width="15.7109375" style="318" customWidth="1"/>
    <col min="15622" max="15622" width="45.7109375" style="318" customWidth="1"/>
    <col min="15623" max="15872" width="11.42578125" style="318"/>
    <col min="15873" max="15873" width="35.7109375" style="318" customWidth="1"/>
    <col min="15874" max="15874" width="16.28515625" style="318" customWidth="1"/>
    <col min="15875" max="15875" width="15" style="318" customWidth="1"/>
    <col min="15876" max="15876" width="19" style="318" customWidth="1"/>
    <col min="15877" max="15877" width="15.7109375" style="318" customWidth="1"/>
    <col min="15878" max="15878" width="45.7109375" style="318" customWidth="1"/>
    <col min="15879" max="16128" width="11.42578125" style="318"/>
    <col min="16129" max="16129" width="35.7109375" style="318" customWidth="1"/>
    <col min="16130" max="16130" width="16.28515625" style="318" customWidth="1"/>
    <col min="16131" max="16131" width="15" style="318" customWidth="1"/>
    <col min="16132" max="16132" width="19" style="318" customWidth="1"/>
    <col min="16133" max="16133" width="15.7109375" style="318" customWidth="1"/>
    <col min="16134" max="16134" width="45.7109375" style="318" customWidth="1"/>
    <col min="16135" max="16384" width="11.42578125" style="318"/>
  </cols>
  <sheetData>
    <row r="1" spans="1:6" ht="35.1" customHeight="1">
      <c r="A1" s="586" t="s">
        <v>81</v>
      </c>
      <c r="B1" s="587"/>
      <c r="C1" s="587"/>
      <c r="D1" s="587"/>
      <c r="E1" s="587"/>
      <c r="F1" s="588"/>
    </row>
    <row r="2" spans="1:6" ht="5.25" customHeight="1"/>
    <row r="3" spans="1:6" ht="20.100000000000001" customHeight="1">
      <c r="A3" s="814" t="s">
        <v>408</v>
      </c>
      <c r="B3" s="814"/>
      <c r="C3" s="814"/>
      <c r="D3" s="814"/>
      <c r="E3" s="814"/>
      <c r="F3" s="814"/>
    </row>
    <row r="4" spans="1:6" ht="20.100000000000001" customHeight="1">
      <c r="A4" s="814" t="s">
        <v>205</v>
      </c>
      <c r="B4" s="814"/>
      <c r="C4" s="814"/>
      <c r="D4" s="814"/>
      <c r="E4" s="814"/>
      <c r="F4" s="814"/>
    </row>
    <row r="5" spans="1:6" ht="34.9" customHeight="1">
      <c r="A5" s="808" t="s">
        <v>120</v>
      </c>
      <c r="B5" s="809"/>
      <c r="C5" s="809"/>
      <c r="D5" s="809"/>
      <c r="E5" s="809"/>
      <c r="F5" s="810"/>
    </row>
    <row r="6" spans="1:6" ht="34.9" customHeight="1">
      <c r="A6" s="337" t="s">
        <v>94</v>
      </c>
      <c r="B6" s="811" t="s">
        <v>27</v>
      </c>
      <c r="C6" s="812"/>
      <c r="D6" s="813" t="s">
        <v>95</v>
      </c>
      <c r="E6" s="812"/>
      <c r="F6" s="324" t="s">
        <v>97</v>
      </c>
    </row>
    <row r="7" spans="1:6" ht="18" customHeight="1">
      <c r="A7" s="872">
        <v>1654805033</v>
      </c>
      <c r="B7" s="873">
        <v>1785275586.2800012</v>
      </c>
      <c r="C7" s="874"/>
      <c r="D7" s="875">
        <f>+B7-A7</f>
        <v>130470553.28000116</v>
      </c>
      <c r="E7" s="876"/>
      <c r="F7" s="877">
        <f>+((B7/A7)-1)*100</f>
        <v>7.8843459306786601</v>
      </c>
    </row>
    <row r="8" spans="1:6" ht="9" customHeight="1">
      <c r="A8" s="477"/>
      <c r="B8" s="477"/>
      <c r="C8" s="477"/>
      <c r="D8" s="478"/>
      <c r="E8" s="478"/>
      <c r="F8" s="479"/>
    </row>
    <row r="9" spans="1:6" ht="12" customHeight="1">
      <c r="A9" s="589" t="s">
        <v>125</v>
      </c>
      <c r="B9" s="589" t="s">
        <v>94</v>
      </c>
      <c r="C9" s="589" t="s">
        <v>27</v>
      </c>
      <c r="D9" s="589" t="s">
        <v>53</v>
      </c>
      <c r="E9" s="589" t="s">
        <v>92</v>
      </c>
      <c r="F9" s="480"/>
    </row>
    <row r="10" spans="1:6" ht="12" customHeight="1">
      <c r="A10" s="818"/>
      <c r="B10" s="818"/>
      <c r="C10" s="818"/>
      <c r="D10" s="818"/>
      <c r="E10" s="818"/>
      <c r="F10" s="550" t="s">
        <v>126</v>
      </c>
    </row>
    <row r="11" spans="1:6" ht="12" customHeight="1">
      <c r="A11" s="773"/>
      <c r="B11" s="773"/>
      <c r="C11" s="773"/>
      <c r="D11" s="773"/>
      <c r="E11" s="773"/>
      <c r="F11" s="481"/>
    </row>
    <row r="12" spans="1:6" ht="16.899999999999999" customHeight="1">
      <c r="A12" s="815" t="s">
        <v>3</v>
      </c>
      <c r="B12" s="815" t="s">
        <v>4</v>
      </c>
      <c r="C12" s="815" t="s">
        <v>5</v>
      </c>
      <c r="D12" s="815" t="s">
        <v>7</v>
      </c>
      <c r="E12" s="815" t="s">
        <v>8</v>
      </c>
      <c r="F12" s="815" t="s">
        <v>9</v>
      </c>
    </row>
    <row r="13" spans="1:6" ht="16.899999999999999" customHeight="1">
      <c r="A13" s="816"/>
      <c r="B13" s="816"/>
      <c r="C13" s="816"/>
      <c r="D13" s="816"/>
      <c r="E13" s="816"/>
      <c r="F13" s="816"/>
    </row>
    <row r="14" spans="1:6" ht="16.899999999999999" customHeight="1">
      <c r="A14" s="817"/>
      <c r="B14" s="817"/>
      <c r="C14" s="817"/>
      <c r="D14" s="817"/>
      <c r="E14" s="817"/>
      <c r="F14" s="817"/>
    </row>
    <row r="15" spans="1:6" ht="16.899999999999999" customHeight="1">
      <c r="A15" s="819"/>
      <c r="B15" s="822"/>
      <c r="C15" s="822"/>
      <c r="D15" s="822"/>
      <c r="E15" s="822"/>
      <c r="F15" s="482"/>
    </row>
    <row r="16" spans="1:6" ht="16.899999999999999" customHeight="1">
      <c r="A16" s="820"/>
      <c r="B16" s="823"/>
      <c r="C16" s="823"/>
      <c r="D16" s="823"/>
      <c r="E16" s="823"/>
      <c r="F16" s="483"/>
    </row>
    <row r="17" spans="1:6" ht="16.899999999999999" customHeight="1">
      <c r="A17" s="821"/>
      <c r="B17" s="824"/>
      <c r="C17" s="824"/>
      <c r="D17" s="824"/>
      <c r="E17" s="824"/>
      <c r="F17" s="484"/>
    </row>
    <row r="18" spans="1:6" ht="16.899999999999999" customHeight="1">
      <c r="A18" s="819"/>
      <c r="B18" s="822"/>
      <c r="C18" s="822"/>
      <c r="D18" s="822"/>
      <c r="E18" s="822"/>
      <c r="F18" s="482"/>
    </row>
    <row r="19" spans="1:6" ht="16.899999999999999" customHeight="1">
      <c r="A19" s="820"/>
      <c r="B19" s="823"/>
      <c r="C19" s="823"/>
      <c r="D19" s="823"/>
      <c r="E19" s="823"/>
      <c r="F19" s="483"/>
    </row>
    <row r="20" spans="1:6" ht="16.899999999999999" customHeight="1">
      <c r="A20" s="821"/>
      <c r="B20" s="824"/>
      <c r="C20" s="824"/>
      <c r="D20" s="824"/>
      <c r="E20" s="824"/>
      <c r="F20" s="484"/>
    </row>
    <row r="21" spans="1:6" ht="16.899999999999999" customHeight="1">
      <c r="A21" s="819"/>
      <c r="B21" s="822"/>
      <c r="C21" s="822"/>
      <c r="D21" s="822"/>
      <c r="E21" s="822"/>
      <c r="F21" s="482"/>
    </row>
    <row r="22" spans="1:6" ht="16.899999999999999" customHeight="1">
      <c r="A22" s="820"/>
      <c r="B22" s="823"/>
      <c r="C22" s="823"/>
      <c r="D22" s="823"/>
      <c r="E22" s="823"/>
      <c r="F22" s="483"/>
    </row>
    <row r="23" spans="1:6" ht="16.899999999999999" customHeight="1">
      <c r="A23" s="821"/>
      <c r="B23" s="824"/>
      <c r="C23" s="824"/>
      <c r="D23" s="824"/>
      <c r="E23" s="824"/>
      <c r="F23" s="484"/>
    </row>
    <row r="24" spans="1:6" ht="16.899999999999999" customHeight="1">
      <c r="A24" s="819"/>
      <c r="B24" s="822"/>
      <c r="C24" s="822"/>
      <c r="D24" s="822"/>
      <c r="E24" s="822"/>
      <c r="F24" s="482"/>
    </row>
    <row r="25" spans="1:6" ht="16.899999999999999" customHeight="1">
      <c r="A25" s="820"/>
      <c r="B25" s="823"/>
      <c r="C25" s="823"/>
      <c r="D25" s="823"/>
      <c r="E25" s="823"/>
      <c r="F25" s="483"/>
    </row>
    <row r="26" spans="1:6" ht="16.899999999999999" customHeight="1">
      <c r="A26" s="821"/>
      <c r="B26" s="824"/>
      <c r="C26" s="824"/>
      <c r="D26" s="824"/>
      <c r="E26" s="824"/>
      <c r="F26" s="484"/>
    </row>
    <row r="27" spans="1:6">
      <c r="A27" s="326"/>
    </row>
    <row r="28" spans="1:6">
      <c r="A28" s="326"/>
    </row>
    <row r="29" spans="1:6">
      <c r="A29" s="327"/>
      <c r="B29" s="328"/>
    </row>
    <row r="30" spans="1:6">
      <c r="A30" s="330"/>
      <c r="B30" s="331"/>
    </row>
  </sheetData>
  <mergeCells count="39">
    <mergeCell ref="A21:A23"/>
    <mergeCell ref="B21:B23"/>
    <mergeCell ref="C21:C23"/>
    <mergeCell ref="D21:D23"/>
    <mergeCell ref="E21:E23"/>
    <mergeCell ref="A24:A26"/>
    <mergeCell ref="B24:B26"/>
    <mergeCell ref="C24:C26"/>
    <mergeCell ref="D24:D26"/>
    <mergeCell ref="E24:E26"/>
    <mergeCell ref="A15:A17"/>
    <mergeCell ref="B15:B17"/>
    <mergeCell ref="C15:C17"/>
    <mergeCell ref="D15:D17"/>
    <mergeCell ref="E15:E17"/>
    <mergeCell ref="A18:A20"/>
    <mergeCell ref="B18:B20"/>
    <mergeCell ref="C18:C20"/>
    <mergeCell ref="D18:D20"/>
    <mergeCell ref="E18:E20"/>
    <mergeCell ref="A12:A14"/>
    <mergeCell ref="B12:B14"/>
    <mergeCell ref="C12:C14"/>
    <mergeCell ref="D12:D14"/>
    <mergeCell ref="E12:E14"/>
    <mergeCell ref="F12:F14"/>
    <mergeCell ref="B7:C7"/>
    <mergeCell ref="D7:E7"/>
    <mergeCell ref="A9:A11"/>
    <mergeCell ref="B9:B11"/>
    <mergeCell ref="C9:C11"/>
    <mergeCell ref="D9:D11"/>
    <mergeCell ref="E9:E11"/>
    <mergeCell ref="A1:F1"/>
    <mergeCell ref="A3:F3"/>
    <mergeCell ref="A4:F4"/>
    <mergeCell ref="A5:F5"/>
    <mergeCell ref="B6:C6"/>
    <mergeCell ref="D6:E6"/>
  </mergeCells>
  <conditionalFormatting sqref="A4">
    <cfRule type="cellIs" dxfId="7"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06"/>
  <sheetViews>
    <sheetView showGridLines="0" view="pageLayout" topLeftCell="A91" zoomScale="70" zoomScaleNormal="110" zoomScalePageLayoutView="70" workbookViewId="0">
      <selection activeCell="J27" sqref="J27"/>
    </sheetView>
  </sheetViews>
  <sheetFormatPr baseColWidth="10" defaultRowHeight="13.5"/>
  <cols>
    <col min="1" max="1" width="35.7109375" style="318" customWidth="1"/>
    <col min="2" max="2" width="15.28515625" style="318" customWidth="1"/>
    <col min="3" max="3" width="16.28515625" style="318" customWidth="1"/>
    <col min="4" max="4" width="20.7109375" style="318" customWidth="1"/>
    <col min="5" max="5" width="45.7109375" style="318" customWidth="1"/>
    <col min="6" max="6" width="13.5703125" style="318" customWidth="1"/>
    <col min="7" max="7" width="17.140625" style="318" bestFit="1" customWidth="1"/>
    <col min="8" max="256" width="11.42578125" style="318"/>
    <col min="257" max="257" width="35.7109375" style="318" customWidth="1"/>
    <col min="258" max="258" width="15.28515625" style="318" customWidth="1"/>
    <col min="259" max="259" width="16.28515625" style="318" customWidth="1"/>
    <col min="260" max="260" width="20.7109375" style="318" customWidth="1"/>
    <col min="261" max="261" width="45.7109375" style="318" customWidth="1"/>
    <col min="262" max="262" width="13.5703125" style="318" customWidth="1"/>
    <col min="263" max="263" width="17.140625" style="318" bestFit="1" customWidth="1"/>
    <col min="264" max="512" width="11.42578125" style="318"/>
    <col min="513" max="513" width="35.7109375" style="318" customWidth="1"/>
    <col min="514" max="514" width="15.28515625" style="318" customWidth="1"/>
    <col min="515" max="515" width="16.28515625" style="318" customWidth="1"/>
    <col min="516" max="516" width="20.7109375" style="318" customWidth="1"/>
    <col min="517" max="517" width="45.7109375" style="318" customWidth="1"/>
    <col min="518" max="518" width="13.5703125" style="318" customWidth="1"/>
    <col min="519" max="519" width="17.140625" style="318" bestFit="1" customWidth="1"/>
    <col min="520" max="768" width="11.42578125" style="318"/>
    <col min="769" max="769" width="35.7109375" style="318" customWidth="1"/>
    <col min="770" max="770" width="15.28515625" style="318" customWidth="1"/>
    <col min="771" max="771" width="16.28515625" style="318" customWidth="1"/>
    <col min="772" max="772" width="20.7109375" style="318" customWidth="1"/>
    <col min="773" max="773" width="45.7109375" style="318" customWidth="1"/>
    <col min="774" max="774" width="13.5703125" style="318" customWidth="1"/>
    <col min="775" max="775" width="17.140625" style="318" bestFit="1" customWidth="1"/>
    <col min="776" max="1024" width="11.42578125" style="318"/>
    <col min="1025" max="1025" width="35.7109375" style="318" customWidth="1"/>
    <col min="1026" max="1026" width="15.28515625" style="318" customWidth="1"/>
    <col min="1027" max="1027" width="16.28515625" style="318" customWidth="1"/>
    <col min="1028" max="1028" width="20.7109375" style="318" customWidth="1"/>
    <col min="1029" max="1029" width="45.7109375" style="318" customWidth="1"/>
    <col min="1030" max="1030" width="13.5703125" style="318" customWidth="1"/>
    <col min="1031" max="1031" width="17.140625" style="318" bestFit="1" customWidth="1"/>
    <col min="1032" max="1280" width="11.42578125" style="318"/>
    <col min="1281" max="1281" width="35.7109375" style="318" customWidth="1"/>
    <col min="1282" max="1282" width="15.28515625" style="318" customWidth="1"/>
    <col min="1283" max="1283" width="16.28515625" style="318" customWidth="1"/>
    <col min="1284" max="1284" width="20.7109375" style="318" customWidth="1"/>
    <col min="1285" max="1285" width="45.7109375" style="318" customWidth="1"/>
    <col min="1286" max="1286" width="13.5703125" style="318" customWidth="1"/>
    <col min="1287" max="1287" width="17.140625" style="318" bestFit="1" customWidth="1"/>
    <col min="1288" max="1536" width="11.42578125" style="318"/>
    <col min="1537" max="1537" width="35.7109375" style="318" customWidth="1"/>
    <col min="1538" max="1538" width="15.28515625" style="318" customWidth="1"/>
    <col min="1539" max="1539" width="16.28515625" style="318" customWidth="1"/>
    <col min="1540" max="1540" width="20.7109375" style="318" customWidth="1"/>
    <col min="1541" max="1541" width="45.7109375" style="318" customWidth="1"/>
    <col min="1542" max="1542" width="13.5703125" style="318" customWidth="1"/>
    <col min="1543" max="1543" width="17.140625" style="318" bestFit="1" customWidth="1"/>
    <col min="1544" max="1792" width="11.42578125" style="318"/>
    <col min="1793" max="1793" width="35.7109375" style="318" customWidth="1"/>
    <col min="1794" max="1794" width="15.28515625" style="318" customWidth="1"/>
    <col min="1795" max="1795" width="16.28515625" style="318" customWidth="1"/>
    <col min="1796" max="1796" width="20.7109375" style="318" customWidth="1"/>
    <col min="1797" max="1797" width="45.7109375" style="318" customWidth="1"/>
    <col min="1798" max="1798" width="13.5703125" style="318" customWidth="1"/>
    <col min="1799" max="1799" width="17.140625" style="318" bestFit="1" customWidth="1"/>
    <col min="1800" max="2048" width="11.42578125" style="318"/>
    <col min="2049" max="2049" width="35.7109375" style="318" customWidth="1"/>
    <col min="2050" max="2050" width="15.28515625" style="318" customWidth="1"/>
    <col min="2051" max="2051" width="16.28515625" style="318" customWidth="1"/>
    <col min="2052" max="2052" width="20.7109375" style="318" customWidth="1"/>
    <col min="2053" max="2053" width="45.7109375" style="318" customWidth="1"/>
    <col min="2054" max="2054" width="13.5703125" style="318" customWidth="1"/>
    <col min="2055" max="2055" width="17.140625" style="318" bestFit="1" customWidth="1"/>
    <col min="2056" max="2304" width="11.42578125" style="318"/>
    <col min="2305" max="2305" width="35.7109375" style="318" customWidth="1"/>
    <col min="2306" max="2306" width="15.28515625" style="318" customWidth="1"/>
    <col min="2307" max="2307" width="16.28515625" style="318" customWidth="1"/>
    <col min="2308" max="2308" width="20.7109375" style="318" customWidth="1"/>
    <col min="2309" max="2309" width="45.7109375" style="318" customWidth="1"/>
    <col min="2310" max="2310" width="13.5703125" style="318" customWidth="1"/>
    <col min="2311" max="2311" width="17.140625" style="318" bestFit="1" customWidth="1"/>
    <col min="2312" max="2560" width="11.42578125" style="318"/>
    <col min="2561" max="2561" width="35.7109375" style="318" customWidth="1"/>
    <col min="2562" max="2562" width="15.28515625" style="318" customWidth="1"/>
    <col min="2563" max="2563" width="16.28515625" style="318" customWidth="1"/>
    <col min="2564" max="2564" width="20.7109375" style="318" customWidth="1"/>
    <col min="2565" max="2565" width="45.7109375" style="318" customWidth="1"/>
    <col min="2566" max="2566" width="13.5703125" style="318" customWidth="1"/>
    <col min="2567" max="2567" width="17.140625" style="318" bestFit="1" customWidth="1"/>
    <col min="2568" max="2816" width="11.42578125" style="318"/>
    <col min="2817" max="2817" width="35.7109375" style="318" customWidth="1"/>
    <col min="2818" max="2818" width="15.28515625" style="318" customWidth="1"/>
    <col min="2819" max="2819" width="16.28515625" style="318" customWidth="1"/>
    <col min="2820" max="2820" width="20.7109375" style="318" customWidth="1"/>
    <col min="2821" max="2821" width="45.7109375" style="318" customWidth="1"/>
    <col min="2822" max="2822" width="13.5703125" style="318" customWidth="1"/>
    <col min="2823" max="2823" width="17.140625" style="318" bestFit="1" customWidth="1"/>
    <col min="2824" max="3072" width="11.42578125" style="318"/>
    <col min="3073" max="3073" width="35.7109375" style="318" customWidth="1"/>
    <col min="3074" max="3074" width="15.28515625" style="318" customWidth="1"/>
    <col min="3075" max="3075" width="16.28515625" style="318" customWidth="1"/>
    <col min="3076" max="3076" width="20.7109375" style="318" customWidth="1"/>
    <col min="3077" max="3077" width="45.7109375" style="318" customWidth="1"/>
    <col min="3078" max="3078" width="13.5703125" style="318" customWidth="1"/>
    <col min="3079" max="3079" width="17.140625" style="318" bestFit="1" customWidth="1"/>
    <col min="3080" max="3328" width="11.42578125" style="318"/>
    <col min="3329" max="3329" width="35.7109375" style="318" customWidth="1"/>
    <col min="3330" max="3330" width="15.28515625" style="318" customWidth="1"/>
    <col min="3331" max="3331" width="16.28515625" style="318" customWidth="1"/>
    <col min="3332" max="3332" width="20.7109375" style="318" customWidth="1"/>
    <col min="3333" max="3333" width="45.7109375" style="318" customWidth="1"/>
    <col min="3334" max="3334" width="13.5703125" style="318" customWidth="1"/>
    <col min="3335" max="3335" width="17.140625" style="318" bestFit="1" customWidth="1"/>
    <col min="3336" max="3584" width="11.42578125" style="318"/>
    <col min="3585" max="3585" width="35.7109375" style="318" customWidth="1"/>
    <col min="3586" max="3586" width="15.28515625" style="318" customWidth="1"/>
    <col min="3587" max="3587" width="16.28515625" style="318" customWidth="1"/>
    <col min="3588" max="3588" width="20.7109375" style="318" customWidth="1"/>
    <col min="3589" max="3589" width="45.7109375" style="318" customWidth="1"/>
    <col min="3590" max="3590" width="13.5703125" style="318" customWidth="1"/>
    <col min="3591" max="3591" width="17.140625" style="318" bestFit="1" customWidth="1"/>
    <col min="3592" max="3840" width="11.42578125" style="318"/>
    <col min="3841" max="3841" width="35.7109375" style="318" customWidth="1"/>
    <col min="3842" max="3842" width="15.28515625" style="318" customWidth="1"/>
    <col min="3843" max="3843" width="16.28515625" style="318" customWidth="1"/>
    <col min="3844" max="3844" width="20.7109375" style="318" customWidth="1"/>
    <col min="3845" max="3845" width="45.7109375" style="318" customWidth="1"/>
    <col min="3846" max="3846" width="13.5703125" style="318" customWidth="1"/>
    <col min="3847" max="3847" width="17.140625" style="318" bestFit="1" customWidth="1"/>
    <col min="3848" max="4096" width="11.42578125" style="318"/>
    <col min="4097" max="4097" width="35.7109375" style="318" customWidth="1"/>
    <col min="4098" max="4098" width="15.28515625" style="318" customWidth="1"/>
    <col min="4099" max="4099" width="16.28515625" style="318" customWidth="1"/>
    <col min="4100" max="4100" width="20.7109375" style="318" customWidth="1"/>
    <col min="4101" max="4101" width="45.7109375" style="318" customWidth="1"/>
    <col min="4102" max="4102" width="13.5703125" style="318" customWidth="1"/>
    <col min="4103" max="4103" width="17.140625" style="318" bestFit="1" customWidth="1"/>
    <col min="4104" max="4352" width="11.42578125" style="318"/>
    <col min="4353" max="4353" width="35.7109375" style="318" customWidth="1"/>
    <col min="4354" max="4354" width="15.28515625" style="318" customWidth="1"/>
    <col min="4355" max="4355" width="16.28515625" style="318" customWidth="1"/>
    <col min="4356" max="4356" width="20.7109375" style="318" customWidth="1"/>
    <col min="4357" max="4357" width="45.7109375" style="318" customWidth="1"/>
    <col min="4358" max="4358" width="13.5703125" style="318" customWidth="1"/>
    <col min="4359" max="4359" width="17.140625" style="318" bestFit="1" customWidth="1"/>
    <col min="4360" max="4608" width="11.42578125" style="318"/>
    <col min="4609" max="4609" width="35.7109375" style="318" customWidth="1"/>
    <col min="4610" max="4610" width="15.28515625" style="318" customWidth="1"/>
    <col min="4611" max="4611" width="16.28515625" style="318" customWidth="1"/>
    <col min="4612" max="4612" width="20.7109375" style="318" customWidth="1"/>
    <col min="4613" max="4613" width="45.7109375" style="318" customWidth="1"/>
    <col min="4614" max="4614" width="13.5703125" style="318" customWidth="1"/>
    <col min="4615" max="4615" width="17.140625" style="318" bestFit="1" customWidth="1"/>
    <col min="4616" max="4864" width="11.42578125" style="318"/>
    <col min="4865" max="4865" width="35.7109375" style="318" customWidth="1"/>
    <col min="4866" max="4866" width="15.28515625" style="318" customWidth="1"/>
    <col min="4867" max="4867" width="16.28515625" style="318" customWidth="1"/>
    <col min="4868" max="4868" width="20.7109375" style="318" customWidth="1"/>
    <col min="4869" max="4869" width="45.7109375" style="318" customWidth="1"/>
    <col min="4870" max="4870" width="13.5703125" style="318" customWidth="1"/>
    <col min="4871" max="4871" width="17.140625" style="318" bestFit="1" customWidth="1"/>
    <col min="4872" max="5120" width="11.42578125" style="318"/>
    <col min="5121" max="5121" width="35.7109375" style="318" customWidth="1"/>
    <col min="5122" max="5122" width="15.28515625" style="318" customWidth="1"/>
    <col min="5123" max="5123" width="16.28515625" style="318" customWidth="1"/>
    <col min="5124" max="5124" width="20.7109375" style="318" customWidth="1"/>
    <col min="5125" max="5125" width="45.7109375" style="318" customWidth="1"/>
    <col min="5126" max="5126" width="13.5703125" style="318" customWidth="1"/>
    <col min="5127" max="5127" width="17.140625" style="318" bestFit="1" customWidth="1"/>
    <col min="5128" max="5376" width="11.42578125" style="318"/>
    <col min="5377" max="5377" width="35.7109375" style="318" customWidth="1"/>
    <col min="5378" max="5378" width="15.28515625" style="318" customWidth="1"/>
    <col min="5379" max="5379" width="16.28515625" style="318" customWidth="1"/>
    <col min="5380" max="5380" width="20.7109375" style="318" customWidth="1"/>
    <col min="5381" max="5381" width="45.7109375" style="318" customWidth="1"/>
    <col min="5382" max="5382" width="13.5703125" style="318" customWidth="1"/>
    <col min="5383" max="5383" width="17.140625" style="318" bestFit="1" customWidth="1"/>
    <col min="5384" max="5632" width="11.42578125" style="318"/>
    <col min="5633" max="5633" width="35.7109375" style="318" customWidth="1"/>
    <col min="5634" max="5634" width="15.28515625" style="318" customWidth="1"/>
    <col min="5635" max="5635" width="16.28515625" style="318" customWidth="1"/>
    <col min="5636" max="5636" width="20.7109375" style="318" customWidth="1"/>
    <col min="5637" max="5637" width="45.7109375" style="318" customWidth="1"/>
    <col min="5638" max="5638" width="13.5703125" style="318" customWidth="1"/>
    <col min="5639" max="5639" width="17.140625" style="318" bestFit="1" customWidth="1"/>
    <col min="5640" max="5888" width="11.42578125" style="318"/>
    <col min="5889" max="5889" width="35.7109375" style="318" customWidth="1"/>
    <col min="5890" max="5890" width="15.28515625" style="318" customWidth="1"/>
    <col min="5891" max="5891" width="16.28515625" style="318" customWidth="1"/>
    <col min="5892" max="5892" width="20.7109375" style="318" customWidth="1"/>
    <col min="5893" max="5893" width="45.7109375" style="318" customWidth="1"/>
    <col min="5894" max="5894" width="13.5703125" style="318" customWidth="1"/>
    <col min="5895" max="5895" width="17.140625" style="318" bestFit="1" customWidth="1"/>
    <col min="5896" max="6144" width="11.42578125" style="318"/>
    <col min="6145" max="6145" width="35.7109375" style="318" customWidth="1"/>
    <col min="6146" max="6146" width="15.28515625" style="318" customWidth="1"/>
    <col min="6147" max="6147" width="16.28515625" style="318" customWidth="1"/>
    <col min="6148" max="6148" width="20.7109375" style="318" customWidth="1"/>
    <col min="6149" max="6149" width="45.7109375" style="318" customWidth="1"/>
    <col min="6150" max="6150" width="13.5703125" style="318" customWidth="1"/>
    <col min="6151" max="6151" width="17.140625" style="318" bestFit="1" customWidth="1"/>
    <col min="6152" max="6400" width="11.42578125" style="318"/>
    <col min="6401" max="6401" width="35.7109375" style="318" customWidth="1"/>
    <col min="6402" max="6402" width="15.28515625" style="318" customWidth="1"/>
    <col min="6403" max="6403" width="16.28515625" style="318" customWidth="1"/>
    <col min="6404" max="6404" width="20.7109375" style="318" customWidth="1"/>
    <col min="6405" max="6405" width="45.7109375" style="318" customWidth="1"/>
    <col min="6406" max="6406" width="13.5703125" style="318" customWidth="1"/>
    <col min="6407" max="6407" width="17.140625" style="318" bestFit="1" customWidth="1"/>
    <col min="6408" max="6656" width="11.42578125" style="318"/>
    <col min="6657" max="6657" width="35.7109375" style="318" customWidth="1"/>
    <col min="6658" max="6658" width="15.28515625" style="318" customWidth="1"/>
    <col min="6659" max="6659" width="16.28515625" style="318" customWidth="1"/>
    <col min="6660" max="6660" width="20.7109375" style="318" customWidth="1"/>
    <col min="6661" max="6661" width="45.7109375" style="318" customWidth="1"/>
    <col min="6662" max="6662" width="13.5703125" style="318" customWidth="1"/>
    <col min="6663" max="6663" width="17.140625" style="318" bestFit="1" customWidth="1"/>
    <col min="6664" max="6912" width="11.42578125" style="318"/>
    <col min="6913" max="6913" width="35.7109375" style="318" customWidth="1"/>
    <col min="6914" max="6914" width="15.28515625" style="318" customWidth="1"/>
    <col min="6915" max="6915" width="16.28515625" style="318" customWidth="1"/>
    <col min="6916" max="6916" width="20.7109375" style="318" customWidth="1"/>
    <col min="6917" max="6917" width="45.7109375" style="318" customWidth="1"/>
    <col min="6918" max="6918" width="13.5703125" style="318" customWidth="1"/>
    <col min="6919" max="6919" width="17.140625" style="318" bestFit="1" customWidth="1"/>
    <col min="6920" max="7168" width="11.42578125" style="318"/>
    <col min="7169" max="7169" width="35.7109375" style="318" customWidth="1"/>
    <col min="7170" max="7170" width="15.28515625" style="318" customWidth="1"/>
    <col min="7171" max="7171" width="16.28515625" style="318" customWidth="1"/>
    <col min="7172" max="7172" width="20.7109375" style="318" customWidth="1"/>
    <col min="7173" max="7173" width="45.7109375" style="318" customWidth="1"/>
    <col min="7174" max="7174" width="13.5703125" style="318" customWidth="1"/>
    <col min="7175" max="7175" width="17.140625" style="318" bestFit="1" customWidth="1"/>
    <col min="7176" max="7424" width="11.42578125" style="318"/>
    <col min="7425" max="7425" width="35.7109375" style="318" customWidth="1"/>
    <col min="7426" max="7426" width="15.28515625" style="318" customWidth="1"/>
    <col min="7427" max="7427" width="16.28515625" style="318" customWidth="1"/>
    <col min="7428" max="7428" width="20.7109375" style="318" customWidth="1"/>
    <col min="7429" max="7429" width="45.7109375" style="318" customWidth="1"/>
    <col min="7430" max="7430" width="13.5703125" style="318" customWidth="1"/>
    <col min="7431" max="7431" width="17.140625" style="318" bestFit="1" customWidth="1"/>
    <col min="7432" max="7680" width="11.42578125" style="318"/>
    <col min="7681" max="7681" width="35.7109375" style="318" customWidth="1"/>
    <col min="7682" max="7682" width="15.28515625" style="318" customWidth="1"/>
    <col min="7683" max="7683" width="16.28515625" style="318" customWidth="1"/>
    <col min="7684" max="7684" width="20.7109375" style="318" customWidth="1"/>
    <col min="7685" max="7685" width="45.7109375" style="318" customWidth="1"/>
    <col min="7686" max="7686" width="13.5703125" style="318" customWidth="1"/>
    <col min="7687" max="7687" width="17.140625" style="318" bestFit="1" customWidth="1"/>
    <col min="7688" max="7936" width="11.42578125" style="318"/>
    <col min="7937" max="7937" width="35.7109375" style="318" customWidth="1"/>
    <col min="7938" max="7938" width="15.28515625" style="318" customWidth="1"/>
    <col min="7939" max="7939" width="16.28515625" style="318" customWidth="1"/>
    <col min="7940" max="7940" width="20.7109375" style="318" customWidth="1"/>
    <col min="7941" max="7941" width="45.7109375" style="318" customWidth="1"/>
    <col min="7942" max="7942" width="13.5703125" style="318" customWidth="1"/>
    <col min="7943" max="7943" width="17.140625" style="318" bestFit="1" customWidth="1"/>
    <col min="7944" max="8192" width="11.42578125" style="318"/>
    <col min="8193" max="8193" width="35.7109375" style="318" customWidth="1"/>
    <col min="8194" max="8194" width="15.28515625" style="318" customWidth="1"/>
    <col min="8195" max="8195" width="16.28515625" style="318" customWidth="1"/>
    <col min="8196" max="8196" width="20.7109375" style="318" customWidth="1"/>
    <col min="8197" max="8197" width="45.7109375" style="318" customWidth="1"/>
    <col min="8198" max="8198" width="13.5703125" style="318" customWidth="1"/>
    <col min="8199" max="8199" width="17.140625" style="318" bestFit="1" customWidth="1"/>
    <col min="8200" max="8448" width="11.42578125" style="318"/>
    <col min="8449" max="8449" width="35.7109375" style="318" customWidth="1"/>
    <col min="8450" max="8450" width="15.28515625" style="318" customWidth="1"/>
    <col min="8451" max="8451" width="16.28515625" style="318" customWidth="1"/>
    <col min="8452" max="8452" width="20.7109375" style="318" customWidth="1"/>
    <col min="8453" max="8453" width="45.7109375" style="318" customWidth="1"/>
    <col min="8454" max="8454" width="13.5703125" style="318" customWidth="1"/>
    <col min="8455" max="8455" width="17.140625" style="318" bestFit="1" customWidth="1"/>
    <col min="8456" max="8704" width="11.42578125" style="318"/>
    <col min="8705" max="8705" width="35.7109375" style="318" customWidth="1"/>
    <col min="8706" max="8706" width="15.28515625" style="318" customWidth="1"/>
    <col min="8707" max="8707" width="16.28515625" style="318" customWidth="1"/>
    <col min="8708" max="8708" width="20.7109375" style="318" customWidth="1"/>
    <col min="8709" max="8709" width="45.7109375" style="318" customWidth="1"/>
    <col min="8710" max="8710" width="13.5703125" style="318" customWidth="1"/>
    <col min="8711" max="8711" width="17.140625" style="318" bestFit="1" customWidth="1"/>
    <col min="8712" max="8960" width="11.42578125" style="318"/>
    <col min="8961" max="8961" width="35.7109375" style="318" customWidth="1"/>
    <col min="8962" max="8962" width="15.28515625" style="318" customWidth="1"/>
    <col min="8963" max="8963" width="16.28515625" style="318" customWidth="1"/>
    <col min="8964" max="8964" width="20.7109375" style="318" customWidth="1"/>
    <col min="8965" max="8965" width="45.7109375" style="318" customWidth="1"/>
    <col min="8966" max="8966" width="13.5703125" style="318" customWidth="1"/>
    <col min="8967" max="8967" width="17.140625" style="318" bestFit="1" customWidth="1"/>
    <col min="8968" max="9216" width="11.42578125" style="318"/>
    <col min="9217" max="9217" width="35.7109375" style="318" customWidth="1"/>
    <col min="9218" max="9218" width="15.28515625" style="318" customWidth="1"/>
    <col min="9219" max="9219" width="16.28515625" style="318" customWidth="1"/>
    <col min="9220" max="9220" width="20.7109375" style="318" customWidth="1"/>
    <col min="9221" max="9221" width="45.7109375" style="318" customWidth="1"/>
    <col min="9222" max="9222" width="13.5703125" style="318" customWidth="1"/>
    <col min="9223" max="9223" width="17.140625" style="318" bestFit="1" customWidth="1"/>
    <col min="9224" max="9472" width="11.42578125" style="318"/>
    <col min="9473" max="9473" width="35.7109375" style="318" customWidth="1"/>
    <col min="9474" max="9474" width="15.28515625" style="318" customWidth="1"/>
    <col min="9475" max="9475" width="16.28515625" style="318" customWidth="1"/>
    <col min="9476" max="9476" width="20.7109375" style="318" customWidth="1"/>
    <col min="9477" max="9477" width="45.7109375" style="318" customWidth="1"/>
    <col min="9478" max="9478" width="13.5703125" style="318" customWidth="1"/>
    <col min="9479" max="9479" width="17.140625" style="318" bestFit="1" customWidth="1"/>
    <col min="9480" max="9728" width="11.42578125" style="318"/>
    <col min="9729" max="9729" width="35.7109375" style="318" customWidth="1"/>
    <col min="9730" max="9730" width="15.28515625" style="318" customWidth="1"/>
    <col min="9731" max="9731" width="16.28515625" style="318" customWidth="1"/>
    <col min="9732" max="9732" width="20.7109375" style="318" customWidth="1"/>
    <col min="9733" max="9733" width="45.7109375" style="318" customWidth="1"/>
    <col min="9734" max="9734" width="13.5703125" style="318" customWidth="1"/>
    <col min="9735" max="9735" width="17.140625" style="318" bestFit="1" customWidth="1"/>
    <col min="9736" max="9984" width="11.42578125" style="318"/>
    <col min="9985" max="9985" width="35.7109375" style="318" customWidth="1"/>
    <col min="9986" max="9986" width="15.28515625" style="318" customWidth="1"/>
    <col min="9987" max="9987" width="16.28515625" style="318" customWidth="1"/>
    <col min="9988" max="9988" width="20.7109375" style="318" customWidth="1"/>
    <col min="9989" max="9989" width="45.7109375" style="318" customWidth="1"/>
    <col min="9990" max="9990" width="13.5703125" style="318" customWidth="1"/>
    <col min="9991" max="9991" width="17.140625" style="318" bestFit="1" customWidth="1"/>
    <col min="9992" max="10240" width="11.42578125" style="318"/>
    <col min="10241" max="10241" width="35.7109375" style="318" customWidth="1"/>
    <col min="10242" max="10242" width="15.28515625" style="318" customWidth="1"/>
    <col min="10243" max="10243" width="16.28515625" style="318" customWidth="1"/>
    <col min="10244" max="10244" width="20.7109375" style="318" customWidth="1"/>
    <col min="10245" max="10245" width="45.7109375" style="318" customWidth="1"/>
    <col min="10246" max="10246" width="13.5703125" style="318" customWidth="1"/>
    <col min="10247" max="10247" width="17.140625" style="318" bestFit="1" customWidth="1"/>
    <col min="10248" max="10496" width="11.42578125" style="318"/>
    <col min="10497" max="10497" width="35.7109375" style="318" customWidth="1"/>
    <col min="10498" max="10498" width="15.28515625" style="318" customWidth="1"/>
    <col min="10499" max="10499" width="16.28515625" style="318" customWidth="1"/>
    <col min="10500" max="10500" width="20.7109375" style="318" customWidth="1"/>
    <col min="10501" max="10501" width="45.7109375" style="318" customWidth="1"/>
    <col min="10502" max="10502" width="13.5703125" style="318" customWidth="1"/>
    <col min="10503" max="10503" width="17.140625" style="318" bestFit="1" customWidth="1"/>
    <col min="10504" max="10752" width="11.42578125" style="318"/>
    <col min="10753" max="10753" width="35.7109375" style="318" customWidth="1"/>
    <col min="10754" max="10754" width="15.28515625" style="318" customWidth="1"/>
    <col min="10755" max="10755" width="16.28515625" style="318" customWidth="1"/>
    <col min="10756" max="10756" width="20.7109375" style="318" customWidth="1"/>
    <col min="10757" max="10757" width="45.7109375" style="318" customWidth="1"/>
    <col min="10758" max="10758" width="13.5703125" style="318" customWidth="1"/>
    <col min="10759" max="10759" width="17.140625" style="318" bestFit="1" customWidth="1"/>
    <col min="10760" max="11008" width="11.42578125" style="318"/>
    <col min="11009" max="11009" width="35.7109375" style="318" customWidth="1"/>
    <col min="11010" max="11010" width="15.28515625" style="318" customWidth="1"/>
    <col min="11011" max="11011" width="16.28515625" style="318" customWidth="1"/>
    <col min="11012" max="11012" width="20.7109375" style="318" customWidth="1"/>
    <col min="11013" max="11013" width="45.7109375" style="318" customWidth="1"/>
    <col min="11014" max="11014" width="13.5703125" style="318" customWidth="1"/>
    <col min="11015" max="11015" width="17.140625" style="318" bestFit="1" customWidth="1"/>
    <col min="11016" max="11264" width="11.42578125" style="318"/>
    <col min="11265" max="11265" width="35.7109375" style="318" customWidth="1"/>
    <col min="11266" max="11266" width="15.28515625" style="318" customWidth="1"/>
    <col min="11267" max="11267" width="16.28515625" style="318" customWidth="1"/>
    <col min="11268" max="11268" width="20.7109375" style="318" customWidth="1"/>
    <col min="11269" max="11269" width="45.7109375" style="318" customWidth="1"/>
    <col min="11270" max="11270" width="13.5703125" style="318" customWidth="1"/>
    <col min="11271" max="11271" width="17.140625" style="318" bestFit="1" customWidth="1"/>
    <col min="11272" max="11520" width="11.42578125" style="318"/>
    <col min="11521" max="11521" width="35.7109375" style="318" customWidth="1"/>
    <col min="11522" max="11522" width="15.28515625" style="318" customWidth="1"/>
    <col min="11523" max="11523" width="16.28515625" style="318" customWidth="1"/>
    <col min="11524" max="11524" width="20.7109375" style="318" customWidth="1"/>
    <col min="11525" max="11525" width="45.7109375" style="318" customWidth="1"/>
    <col min="11526" max="11526" width="13.5703125" style="318" customWidth="1"/>
    <col min="11527" max="11527" width="17.140625" style="318" bestFit="1" customWidth="1"/>
    <col min="11528" max="11776" width="11.42578125" style="318"/>
    <col min="11777" max="11777" width="35.7109375" style="318" customWidth="1"/>
    <col min="11778" max="11778" width="15.28515625" style="318" customWidth="1"/>
    <col min="11779" max="11779" width="16.28515625" style="318" customWidth="1"/>
    <col min="11780" max="11780" width="20.7109375" style="318" customWidth="1"/>
    <col min="11781" max="11781" width="45.7109375" style="318" customWidth="1"/>
    <col min="11782" max="11782" width="13.5703125" style="318" customWidth="1"/>
    <col min="11783" max="11783" width="17.140625" style="318" bestFit="1" customWidth="1"/>
    <col min="11784" max="12032" width="11.42578125" style="318"/>
    <col min="12033" max="12033" width="35.7109375" style="318" customWidth="1"/>
    <col min="12034" max="12034" width="15.28515625" style="318" customWidth="1"/>
    <col min="12035" max="12035" width="16.28515625" style="318" customWidth="1"/>
    <col min="12036" max="12036" width="20.7109375" style="318" customWidth="1"/>
    <col min="12037" max="12037" width="45.7109375" style="318" customWidth="1"/>
    <col min="12038" max="12038" width="13.5703125" style="318" customWidth="1"/>
    <col min="12039" max="12039" width="17.140625" style="318" bestFit="1" customWidth="1"/>
    <col min="12040" max="12288" width="11.42578125" style="318"/>
    <col min="12289" max="12289" width="35.7109375" style="318" customWidth="1"/>
    <col min="12290" max="12290" width="15.28515625" style="318" customWidth="1"/>
    <col min="12291" max="12291" width="16.28515625" style="318" customWidth="1"/>
    <col min="12292" max="12292" width="20.7109375" style="318" customWidth="1"/>
    <col min="12293" max="12293" width="45.7109375" style="318" customWidth="1"/>
    <col min="12294" max="12294" width="13.5703125" style="318" customWidth="1"/>
    <col min="12295" max="12295" width="17.140625" style="318" bestFit="1" customWidth="1"/>
    <col min="12296" max="12544" width="11.42578125" style="318"/>
    <col min="12545" max="12545" width="35.7109375" style="318" customWidth="1"/>
    <col min="12546" max="12546" width="15.28515625" style="318" customWidth="1"/>
    <col min="12547" max="12547" width="16.28515625" style="318" customWidth="1"/>
    <col min="12548" max="12548" width="20.7109375" style="318" customWidth="1"/>
    <col min="12549" max="12549" width="45.7109375" style="318" customWidth="1"/>
    <col min="12550" max="12550" width="13.5703125" style="318" customWidth="1"/>
    <col min="12551" max="12551" width="17.140625" style="318" bestFit="1" customWidth="1"/>
    <col min="12552" max="12800" width="11.42578125" style="318"/>
    <col min="12801" max="12801" width="35.7109375" style="318" customWidth="1"/>
    <col min="12802" max="12802" width="15.28515625" style="318" customWidth="1"/>
    <col min="12803" max="12803" width="16.28515625" style="318" customWidth="1"/>
    <col min="12804" max="12804" width="20.7109375" style="318" customWidth="1"/>
    <col min="12805" max="12805" width="45.7109375" style="318" customWidth="1"/>
    <col min="12806" max="12806" width="13.5703125" style="318" customWidth="1"/>
    <col min="12807" max="12807" width="17.140625" style="318" bestFit="1" customWidth="1"/>
    <col min="12808" max="13056" width="11.42578125" style="318"/>
    <col min="13057" max="13057" width="35.7109375" style="318" customWidth="1"/>
    <col min="13058" max="13058" width="15.28515625" style="318" customWidth="1"/>
    <col min="13059" max="13059" width="16.28515625" style="318" customWidth="1"/>
    <col min="13060" max="13060" width="20.7109375" style="318" customWidth="1"/>
    <col min="13061" max="13061" width="45.7109375" style="318" customWidth="1"/>
    <col min="13062" max="13062" width="13.5703125" style="318" customWidth="1"/>
    <col min="13063" max="13063" width="17.140625" style="318" bestFit="1" customWidth="1"/>
    <col min="13064" max="13312" width="11.42578125" style="318"/>
    <col min="13313" max="13313" width="35.7109375" style="318" customWidth="1"/>
    <col min="13314" max="13314" width="15.28515625" style="318" customWidth="1"/>
    <col min="13315" max="13315" width="16.28515625" style="318" customWidth="1"/>
    <col min="13316" max="13316" width="20.7109375" style="318" customWidth="1"/>
    <col min="13317" max="13317" width="45.7109375" style="318" customWidth="1"/>
    <col min="13318" max="13318" width="13.5703125" style="318" customWidth="1"/>
    <col min="13319" max="13319" width="17.140625" style="318" bestFit="1" customWidth="1"/>
    <col min="13320" max="13568" width="11.42578125" style="318"/>
    <col min="13569" max="13569" width="35.7109375" style="318" customWidth="1"/>
    <col min="13570" max="13570" width="15.28515625" style="318" customWidth="1"/>
    <col min="13571" max="13571" width="16.28515625" style="318" customWidth="1"/>
    <col min="13572" max="13572" width="20.7109375" style="318" customWidth="1"/>
    <col min="13573" max="13573" width="45.7109375" style="318" customWidth="1"/>
    <col min="13574" max="13574" width="13.5703125" style="318" customWidth="1"/>
    <col min="13575" max="13575" width="17.140625" style="318" bestFit="1" customWidth="1"/>
    <col min="13576" max="13824" width="11.42578125" style="318"/>
    <col min="13825" max="13825" width="35.7109375" style="318" customWidth="1"/>
    <col min="13826" max="13826" width="15.28515625" style="318" customWidth="1"/>
    <col min="13827" max="13827" width="16.28515625" style="318" customWidth="1"/>
    <col min="13828" max="13828" width="20.7109375" style="318" customWidth="1"/>
    <col min="13829" max="13829" width="45.7109375" style="318" customWidth="1"/>
    <col min="13830" max="13830" width="13.5703125" style="318" customWidth="1"/>
    <col min="13831" max="13831" width="17.140625" style="318" bestFit="1" customWidth="1"/>
    <col min="13832" max="14080" width="11.42578125" style="318"/>
    <col min="14081" max="14081" width="35.7109375" style="318" customWidth="1"/>
    <col min="14082" max="14082" width="15.28515625" style="318" customWidth="1"/>
    <col min="14083" max="14083" width="16.28515625" style="318" customWidth="1"/>
    <col min="14084" max="14084" width="20.7109375" style="318" customWidth="1"/>
    <col min="14085" max="14085" width="45.7109375" style="318" customWidth="1"/>
    <col min="14086" max="14086" width="13.5703125" style="318" customWidth="1"/>
    <col min="14087" max="14087" width="17.140625" style="318" bestFit="1" customWidth="1"/>
    <col min="14088" max="14336" width="11.42578125" style="318"/>
    <col min="14337" max="14337" width="35.7109375" style="318" customWidth="1"/>
    <col min="14338" max="14338" width="15.28515625" style="318" customWidth="1"/>
    <col min="14339" max="14339" width="16.28515625" style="318" customWidth="1"/>
    <col min="14340" max="14340" width="20.7109375" style="318" customWidth="1"/>
    <col min="14341" max="14341" width="45.7109375" style="318" customWidth="1"/>
    <col min="14342" max="14342" width="13.5703125" style="318" customWidth="1"/>
    <col min="14343" max="14343" width="17.140625" style="318" bestFit="1" customWidth="1"/>
    <col min="14344" max="14592" width="11.42578125" style="318"/>
    <col min="14593" max="14593" width="35.7109375" style="318" customWidth="1"/>
    <col min="14594" max="14594" width="15.28515625" style="318" customWidth="1"/>
    <col min="14595" max="14595" width="16.28515625" style="318" customWidth="1"/>
    <col min="14596" max="14596" width="20.7109375" style="318" customWidth="1"/>
    <col min="14597" max="14597" width="45.7109375" style="318" customWidth="1"/>
    <col min="14598" max="14598" width="13.5703125" style="318" customWidth="1"/>
    <col min="14599" max="14599" width="17.140625" style="318" bestFit="1" customWidth="1"/>
    <col min="14600" max="14848" width="11.42578125" style="318"/>
    <col min="14849" max="14849" width="35.7109375" style="318" customWidth="1"/>
    <col min="14850" max="14850" width="15.28515625" style="318" customWidth="1"/>
    <col min="14851" max="14851" width="16.28515625" style="318" customWidth="1"/>
    <col min="14852" max="14852" width="20.7109375" style="318" customWidth="1"/>
    <col min="14853" max="14853" width="45.7109375" style="318" customWidth="1"/>
    <col min="14854" max="14854" width="13.5703125" style="318" customWidth="1"/>
    <col min="14855" max="14855" width="17.140625" style="318" bestFit="1" customWidth="1"/>
    <col min="14856" max="15104" width="11.42578125" style="318"/>
    <col min="15105" max="15105" width="35.7109375" style="318" customWidth="1"/>
    <col min="15106" max="15106" width="15.28515625" style="318" customWidth="1"/>
    <col min="15107" max="15107" width="16.28515625" style="318" customWidth="1"/>
    <col min="15108" max="15108" width="20.7109375" style="318" customWidth="1"/>
    <col min="15109" max="15109" width="45.7109375" style="318" customWidth="1"/>
    <col min="15110" max="15110" width="13.5703125" style="318" customWidth="1"/>
    <col min="15111" max="15111" width="17.140625" style="318" bestFit="1" customWidth="1"/>
    <col min="15112" max="15360" width="11.42578125" style="318"/>
    <col min="15361" max="15361" width="35.7109375" style="318" customWidth="1"/>
    <col min="15362" max="15362" width="15.28515625" style="318" customWidth="1"/>
    <col min="15363" max="15363" width="16.28515625" style="318" customWidth="1"/>
    <col min="15364" max="15364" width="20.7109375" style="318" customWidth="1"/>
    <col min="15365" max="15365" width="45.7109375" style="318" customWidth="1"/>
    <col min="15366" max="15366" width="13.5703125" style="318" customWidth="1"/>
    <col min="15367" max="15367" width="17.140625" style="318" bestFit="1" customWidth="1"/>
    <col min="15368" max="15616" width="11.42578125" style="318"/>
    <col min="15617" max="15617" width="35.7109375" style="318" customWidth="1"/>
    <col min="15618" max="15618" width="15.28515625" style="318" customWidth="1"/>
    <col min="15619" max="15619" width="16.28515625" style="318" customWidth="1"/>
    <col min="15620" max="15620" width="20.7109375" style="318" customWidth="1"/>
    <col min="15621" max="15621" width="45.7109375" style="318" customWidth="1"/>
    <col min="15622" max="15622" width="13.5703125" style="318" customWidth="1"/>
    <col min="15623" max="15623" width="17.140625" style="318" bestFit="1" customWidth="1"/>
    <col min="15624" max="15872" width="11.42578125" style="318"/>
    <col min="15873" max="15873" width="35.7109375" style="318" customWidth="1"/>
    <col min="15874" max="15874" width="15.28515625" style="318" customWidth="1"/>
    <col min="15875" max="15875" width="16.28515625" style="318" customWidth="1"/>
    <col min="15876" max="15876" width="20.7109375" style="318" customWidth="1"/>
    <col min="15877" max="15877" width="45.7109375" style="318" customWidth="1"/>
    <col min="15878" max="15878" width="13.5703125" style="318" customWidth="1"/>
    <col min="15879" max="15879" width="17.140625" style="318" bestFit="1" customWidth="1"/>
    <col min="15880" max="16128" width="11.42578125" style="318"/>
    <col min="16129" max="16129" width="35.7109375" style="318" customWidth="1"/>
    <col min="16130" max="16130" width="15.28515625" style="318" customWidth="1"/>
    <col min="16131" max="16131" width="16.28515625" style="318" customWidth="1"/>
    <col min="16132" max="16132" width="20.7109375" style="318" customWidth="1"/>
    <col min="16133" max="16133" width="45.7109375" style="318" customWidth="1"/>
    <col min="16134" max="16134" width="13.5703125" style="318" customWidth="1"/>
    <col min="16135" max="16135" width="17.140625" style="318" bestFit="1" customWidth="1"/>
    <col min="16136" max="16384" width="11.42578125" style="318"/>
  </cols>
  <sheetData>
    <row r="1" spans="1:5" ht="35.1" customHeight="1">
      <c r="A1" s="586" t="s">
        <v>78</v>
      </c>
      <c r="B1" s="587"/>
      <c r="C1" s="587"/>
      <c r="D1" s="587"/>
      <c r="E1" s="588"/>
    </row>
    <row r="2" spans="1:5" ht="6.75" customHeight="1"/>
    <row r="3" spans="1:5" ht="20.100000000000001" customHeight="1">
      <c r="A3" s="814" t="s">
        <v>408</v>
      </c>
      <c r="B3" s="814"/>
      <c r="C3" s="814"/>
      <c r="D3" s="814"/>
      <c r="E3" s="814"/>
    </row>
    <row r="4" spans="1:5" ht="20.100000000000001" customHeight="1">
      <c r="A4" s="799" t="s">
        <v>205</v>
      </c>
      <c r="B4" s="800"/>
      <c r="C4" s="800"/>
      <c r="D4" s="800"/>
      <c r="E4" s="801"/>
    </row>
    <row r="5" spans="1:5" ht="25.15" customHeight="1">
      <c r="A5" s="589" t="s">
        <v>96</v>
      </c>
      <c r="B5" s="776" t="s">
        <v>24</v>
      </c>
      <c r="C5" s="778"/>
      <c r="D5" s="774" t="s">
        <v>140</v>
      </c>
      <c r="E5" s="589" t="s">
        <v>17</v>
      </c>
    </row>
    <row r="6" spans="1:5" ht="19.5" customHeight="1">
      <c r="A6" s="773"/>
      <c r="B6" s="549" t="s">
        <v>103</v>
      </c>
      <c r="C6" s="549" t="s">
        <v>25</v>
      </c>
      <c r="D6" s="775"/>
      <c r="E6" s="773"/>
    </row>
    <row r="7" spans="1:5" ht="15" customHeight="1">
      <c r="A7" s="476" t="s">
        <v>0</v>
      </c>
      <c r="B7" s="476" t="s">
        <v>1</v>
      </c>
      <c r="C7" s="476" t="s">
        <v>2</v>
      </c>
      <c r="D7" s="476" t="s">
        <v>6</v>
      </c>
      <c r="E7" s="476" t="s">
        <v>3</v>
      </c>
    </row>
    <row r="8" spans="1:5" ht="101.25">
      <c r="A8" s="324" t="s">
        <v>560</v>
      </c>
      <c r="B8" s="337" t="s">
        <v>402</v>
      </c>
      <c r="C8" s="337">
        <v>76</v>
      </c>
      <c r="D8" s="314">
        <v>175000</v>
      </c>
      <c r="E8" s="485" t="s">
        <v>561</v>
      </c>
    </row>
    <row r="9" spans="1:5" ht="67.5">
      <c r="A9" s="324" t="s">
        <v>560</v>
      </c>
      <c r="B9" s="337" t="s">
        <v>402</v>
      </c>
      <c r="C9" s="337">
        <v>950</v>
      </c>
      <c r="D9" s="314">
        <v>289978.99</v>
      </c>
      <c r="E9" s="486" t="s">
        <v>708</v>
      </c>
    </row>
    <row r="10" spans="1:5" ht="22.5">
      <c r="A10" s="324" t="s">
        <v>560</v>
      </c>
      <c r="B10" s="337" t="s">
        <v>402</v>
      </c>
      <c r="C10" s="337">
        <v>76</v>
      </c>
      <c r="D10" s="314">
        <v>175000</v>
      </c>
      <c r="E10" s="486" t="s">
        <v>709</v>
      </c>
    </row>
    <row r="11" spans="1:5" ht="33.75">
      <c r="A11" s="324" t="s">
        <v>560</v>
      </c>
      <c r="B11" s="337" t="s">
        <v>402</v>
      </c>
      <c r="C11" s="337">
        <v>50</v>
      </c>
      <c r="D11" s="314">
        <v>115500</v>
      </c>
      <c r="E11" s="486" t="s">
        <v>710</v>
      </c>
    </row>
    <row r="12" spans="1:5" ht="22.5">
      <c r="A12" s="324" t="s">
        <v>560</v>
      </c>
      <c r="B12" s="337" t="s">
        <v>402</v>
      </c>
      <c r="C12" s="337">
        <v>96</v>
      </c>
      <c r="D12" s="314">
        <v>201600</v>
      </c>
      <c r="E12" s="486" t="s">
        <v>711</v>
      </c>
    </row>
    <row r="13" spans="1:5" ht="33.75">
      <c r="A13" s="324" t="s">
        <v>560</v>
      </c>
      <c r="B13" s="337" t="s">
        <v>402</v>
      </c>
      <c r="C13" s="337">
        <v>300</v>
      </c>
      <c r="D13" s="314">
        <v>330000</v>
      </c>
      <c r="E13" s="486" t="s">
        <v>712</v>
      </c>
    </row>
    <row r="14" spans="1:5" ht="33.75">
      <c r="A14" s="324" t="s">
        <v>560</v>
      </c>
      <c r="B14" s="337" t="s">
        <v>402</v>
      </c>
      <c r="C14" s="337">
        <v>300</v>
      </c>
      <c r="D14" s="314">
        <v>132000</v>
      </c>
      <c r="E14" s="486" t="s">
        <v>713</v>
      </c>
    </row>
    <row r="15" spans="1:5" ht="33.75">
      <c r="A15" s="324" t="s">
        <v>560</v>
      </c>
      <c r="B15" s="337" t="s">
        <v>402</v>
      </c>
      <c r="C15" s="337">
        <v>1360</v>
      </c>
      <c r="D15" s="314">
        <v>571200</v>
      </c>
      <c r="E15" s="486" t="s">
        <v>714</v>
      </c>
    </row>
    <row r="16" spans="1:5" ht="33.75">
      <c r="A16" s="324" t="s">
        <v>560</v>
      </c>
      <c r="B16" s="337" t="s">
        <v>402</v>
      </c>
      <c r="C16" s="337">
        <v>200</v>
      </c>
      <c r="D16" s="314">
        <v>220000</v>
      </c>
      <c r="E16" s="486" t="s">
        <v>715</v>
      </c>
    </row>
    <row r="17" spans="1:5" ht="33.75">
      <c r="A17" s="324" t="s">
        <v>560</v>
      </c>
      <c r="B17" s="337" t="s">
        <v>402</v>
      </c>
      <c r="C17" s="337">
        <v>100</v>
      </c>
      <c r="D17" s="314">
        <v>210000</v>
      </c>
      <c r="E17" s="486" t="s">
        <v>716</v>
      </c>
    </row>
    <row r="18" spans="1:5" ht="45">
      <c r="A18" s="324" t="s">
        <v>560</v>
      </c>
      <c r="B18" s="324" t="s">
        <v>562</v>
      </c>
      <c r="C18" s="337">
        <v>20</v>
      </c>
      <c r="D18" s="314">
        <v>150000</v>
      </c>
      <c r="E18" s="486" t="s">
        <v>717</v>
      </c>
    </row>
    <row r="19" spans="1:5" ht="33.75">
      <c r="A19" s="324" t="s">
        <v>560</v>
      </c>
      <c r="B19" s="337" t="s">
        <v>402</v>
      </c>
      <c r="C19" s="337">
        <v>4</v>
      </c>
      <c r="D19" s="314">
        <v>9650.0400000000009</v>
      </c>
      <c r="E19" s="486" t="s">
        <v>718</v>
      </c>
    </row>
    <row r="20" spans="1:5" ht="33.75">
      <c r="A20" s="324" t="s">
        <v>560</v>
      </c>
      <c r="B20" s="337" t="s">
        <v>402</v>
      </c>
      <c r="C20" s="337">
        <v>12</v>
      </c>
      <c r="D20" s="314">
        <v>35259.360000000001</v>
      </c>
      <c r="E20" s="486" t="s">
        <v>719</v>
      </c>
    </row>
    <row r="21" spans="1:5" ht="22.5">
      <c r="A21" s="324" t="s">
        <v>560</v>
      </c>
      <c r="B21" s="337" t="s">
        <v>402</v>
      </c>
      <c r="C21" s="337">
        <v>4</v>
      </c>
      <c r="D21" s="314">
        <v>8400</v>
      </c>
      <c r="E21" s="486" t="s">
        <v>720</v>
      </c>
    </row>
    <row r="22" spans="1:5" ht="33.75">
      <c r="A22" s="324" t="s">
        <v>560</v>
      </c>
      <c r="B22" s="324" t="s">
        <v>562</v>
      </c>
      <c r="C22" s="337">
        <v>1</v>
      </c>
      <c r="D22" s="314">
        <v>34484.480000000003</v>
      </c>
      <c r="E22" s="486" t="s">
        <v>721</v>
      </c>
    </row>
    <row r="23" spans="1:5" ht="56.25">
      <c r="A23" s="324" t="s">
        <v>560</v>
      </c>
      <c r="B23" s="337" t="s">
        <v>402</v>
      </c>
      <c r="C23" s="337">
        <v>950</v>
      </c>
      <c r="D23" s="314">
        <v>478139.63</v>
      </c>
      <c r="E23" s="486" t="s">
        <v>722</v>
      </c>
    </row>
    <row r="24" spans="1:5" ht="67.5">
      <c r="A24" s="324" t="s">
        <v>560</v>
      </c>
      <c r="B24" s="337" t="s">
        <v>402</v>
      </c>
      <c r="C24" s="337">
        <v>950</v>
      </c>
      <c r="D24" s="314">
        <v>503756.29</v>
      </c>
      <c r="E24" s="486" t="s">
        <v>723</v>
      </c>
    </row>
    <row r="25" spans="1:5" ht="67.5">
      <c r="A25" s="324" t="s">
        <v>560</v>
      </c>
      <c r="B25" s="337" t="s">
        <v>402</v>
      </c>
      <c r="C25" s="337">
        <v>950</v>
      </c>
      <c r="D25" s="314">
        <v>6770.35</v>
      </c>
      <c r="E25" s="486" t="s">
        <v>723</v>
      </c>
    </row>
    <row r="26" spans="1:5" ht="56.25">
      <c r="A26" s="324" t="s">
        <v>560</v>
      </c>
      <c r="B26" s="337" t="s">
        <v>402</v>
      </c>
      <c r="C26" s="337">
        <v>950</v>
      </c>
      <c r="D26" s="314">
        <v>5429.6</v>
      </c>
      <c r="E26" s="486" t="s">
        <v>722</v>
      </c>
    </row>
    <row r="27" spans="1:5" ht="22.5">
      <c r="A27" s="324" t="s">
        <v>560</v>
      </c>
      <c r="B27" s="337" t="s">
        <v>402</v>
      </c>
      <c r="C27" s="337">
        <v>76</v>
      </c>
      <c r="D27" s="314">
        <v>175000</v>
      </c>
      <c r="E27" s="486" t="s">
        <v>724</v>
      </c>
    </row>
    <row r="28" spans="1:5" ht="33.75">
      <c r="A28" s="324" t="s">
        <v>560</v>
      </c>
      <c r="B28" s="337" t="s">
        <v>402</v>
      </c>
      <c r="C28" s="337">
        <v>100</v>
      </c>
      <c r="D28" s="314">
        <v>210000</v>
      </c>
      <c r="E28" s="486" t="s">
        <v>725</v>
      </c>
    </row>
    <row r="29" spans="1:5" ht="33.75">
      <c r="A29" s="324" t="s">
        <v>560</v>
      </c>
      <c r="B29" s="337" t="s">
        <v>402</v>
      </c>
      <c r="C29" s="337">
        <v>400</v>
      </c>
      <c r="D29" s="314">
        <v>132000</v>
      </c>
      <c r="E29" s="486" t="s">
        <v>726</v>
      </c>
    </row>
    <row r="30" spans="1:5" ht="33.75">
      <c r="A30" s="324" t="s">
        <v>560</v>
      </c>
      <c r="B30" s="337" t="s">
        <v>402</v>
      </c>
      <c r="C30" s="337">
        <v>50</v>
      </c>
      <c r="D30" s="314">
        <v>115500</v>
      </c>
      <c r="E30" s="486" t="s">
        <v>727</v>
      </c>
    </row>
    <row r="31" spans="1:5" ht="22.5">
      <c r="A31" s="324" t="s">
        <v>560</v>
      </c>
      <c r="B31" s="337" t="s">
        <v>402</v>
      </c>
      <c r="C31" s="337">
        <v>100</v>
      </c>
      <c r="D31" s="314">
        <v>210000</v>
      </c>
      <c r="E31" s="486" t="s">
        <v>728</v>
      </c>
    </row>
    <row r="32" spans="1:5" ht="33.75">
      <c r="A32" s="324" t="s">
        <v>560</v>
      </c>
      <c r="B32" s="337" t="s">
        <v>402</v>
      </c>
      <c r="C32" s="337">
        <v>50</v>
      </c>
      <c r="D32" s="314">
        <v>115500</v>
      </c>
      <c r="E32" s="486" t="s">
        <v>729</v>
      </c>
    </row>
    <row r="33" spans="1:5" ht="22.5">
      <c r="A33" s="324" t="s">
        <v>560</v>
      </c>
      <c r="B33" s="337" t="s">
        <v>402</v>
      </c>
      <c r="C33" s="337">
        <v>76</v>
      </c>
      <c r="D33" s="314">
        <v>175000</v>
      </c>
      <c r="E33" s="486" t="s">
        <v>730</v>
      </c>
    </row>
    <row r="34" spans="1:5" ht="22.5">
      <c r="A34" s="324" t="s">
        <v>560</v>
      </c>
      <c r="B34" s="337" t="s">
        <v>402</v>
      </c>
      <c r="C34" s="337">
        <v>100</v>
      </c>
      <c r="D34" s="314">
        <v>210000</v>
      </c>
      <c r="E34" s="486" t="s">
        <v>731</v>
      </c>
    </row>
    <row r="35" spans="1:5" ht="56.25">
      <c r="A35" s="324" t="s">
        <v>560</v>
      </c>
      <c r="B35" s="337" t="s">
        <v>402</v>
      </c>
      <c r="C35" s="337">
        <v>950</v>
      </c>
      <c r="D35" s="314">
        <v>1113.22</v>
      </c>
      <c r="E35" s="486" t="s">
        <v>732</v>
      </c>
    </row>
    <row r="36" spans="1:5" ht="56.25">
      <c r="A36" s="324" t="s">
        <v>560</v>
      </c>
      <c r="B36" s="337" t="s">
        <v>402</v>
      </c>
      <c r="C36" s="337">
        <v>950</v>
      </c>
      <c r="D36" s="314">
        <v>215557.56</v>
      </c>
      <c r="E36" s="486" t="s">
        <v>732</v>
      </c>
    </row>
    <row r="37" spans="1:5" ht="67.5">
      <c r="A37" s="324" t="s">
        <v>560</v>
      </c>
      <c r="B37" s="337" t="s">
        <v>402</v>
      </c>
      <c r="C37" s="337">
        <v>950</v>
      </c>
      <c r="D37" s="314">
        <v>429814.78</v>
      </c>
      <c r="E37" s="486" t="s">
        <v>733</v>
      </c>
    </row>
    <row r="38" spans="1:5" ht="67.5">
      <c r="A38" s="324" t="s">
        <v>560</v>
      </c>
      <c r="B38" s="337" t="s">
        <v>402</v>
      </c>
      <c r="C38" s="337">
        <v>950</v>
      </c>
      <c r="D38" s="314">
        <v>3832.13</v>
      </c>
      <c r="E38" s="486" t="s">
        <v>733</v>
      </c>
    </row>
    <row r="39" spans="1:5" ht="22.5">
      <c r="A39" s="324" t="s">
        <v>560</v>
      </c>
      <c r="B39" s="337" t="s">
        <v>402</v>
      </c>
      <c r="C39" s="337">
        <v>100</v>
      </c>
      <c r="D39" s="314">
        <v>210000</v>
      </c>
      <c r="E39" s="486" t="s">
        <v>734</v>
      </c>
    </row>
    <row r="40" spans="1:5" ht="45">
      <c r="A40" s="324" t="s">
        <v>560</v>
      </c>
      <c r="B40" s="337" t="s">
        <v>402</v>
      </c>
      <c r="C40" s="337">
        <v>200</v>
      </c>
      <c r="D40" s="314">
        <v>220000</v>
      </c>
      <c r="E40" s="486" t="s">
        <v>735</v>
      </c>
    </row>
    <row r="41" spans="1:5" ht="22.5">
      <c r="A41" s="324" t="s">
        <v>560</v>
      </c>
      <c r="B41" s="337" t="s">
        <v>402</v>
      </c>
      <c r="C41" s="337">
        <v>76</v>
      </c>
      <c r="D41" s="314">
        <v>175000</v>
      </c>
      <c r="E41" s="486" t="s">
        <v>736</v>
      </c>
    </row>
    <row r="42" spans="1:5" ht="33.75">
      <c r="A42" s="324" t="s">
        <v>560</v>
      </c>
      <c r="B42" s="337" t="s">
        <v>402</v>
      </c>
      <c r="C42" s="337">
        <v>50</v>
      </c>
      <c r="D42" s="314">
        <v>115500</v>
      </c>
      <c r="E42" s="486" t="s">
        <v>737</v>
      </c>
    </row>
    <row r="43" spans="1:5" ht="45">
      <c r="A43" s="324" t="s">
        <v>560</v>
      </c>
      <c r="B43" s="337" t="s">
        <v>402</v>
      </c>
      <c r="C43" s="337">
        <v>567</v>
      </c>
      <c r="D43" s="314">
        <v>623700</v>
      </c>
      <c r="E43" s="486" t="s">
        <v>738</v>
      </c>
    </row>
    <row r="44" spans="1:5" ht="56.25">
      <c r="A44" s="324" t="s">
        <v>560</v>
      </c>
      <c r="B44" s="337" t="s">
        <v>402</v>
      </c>
      <c r="C44" s="337">
        <v>1</v>
      </c>
      <c r="D44" s="314">
        <v>17000</v>
      </c>
      <c r="E44" s="486" t="s">
        <v>739</v>
      </c>
    </row>
    <row r="45" spans="1:5" ht="56.25">
      <c r="A45" s="324" t="s">
        <v>560</v>
      </c>
      <c r="B45" s="337" t="s">
        <v>402</v>
      </c>
      <c r="C45" s="337">
        <v>1</v>
      </c>
      <c r="D45" s="314">
        <v>17000</v>
      </c>
      <c r="E45" s="486" t="s">
        <v>739</v>
      </c>
    </row>
    <row r="46" spans="1:5" ht="56.25">
      <c r="A46" s="324" t="s">
        <v>560</v>
      </c>
      <c r="B46" s="337" t="s">
        <v>402</v>
      </c>
      <c r="C46" s="337">
        <v>1</v>
      </c>
      <c r="D46" s="314">
        <v>17000</v>
      </c>
      <c r="E46" s="486" t="s">
        <v>739</v>
      </c>
    </row>
    <row r="47" spans="1:5" ht="56.25">
      <c r="A47" s="324" t="s">
        <v>560</v>
      </c>
      <c r="B47" s="337" t="s">
        <v>402</v>
      </c>
      <c r="C47" s="337">
        <v>1</v>
      </c>
      <c r="D47" s="314">
        <v>15000</v>
      </c>
      <c r="E47" s="486" t="s">
        <v>739</v>
      </c>
    </row>
    <row r="48" spans="1:5" ht="56.25">
      <c r="A48" s="324" t="s">
        <v>560</v>
      </c>
      <c r="B48" s="337" t="s">
        <v>402</v>
      </c>
      <c r="C48" s="337">
        <v>1</v>
      </c>
      <c r="D48" s="314">
        <v>17000</v>
      </c>
      <c r="E48" s="486" t="s">
        <v>739</v>
      </c>
    </row>
    <row r="49" spans="1:5" ht="56.25">
      <c r="A49" s="324" t="s">
        <v>560</v>
      </c>
      <c r="B49" s="337" t="s">
        <v>402</v>
      </c>
      <c r="C49" s="337">
        <v>1</v>
      </c>
      <c r="D49" s="314">
        <v>17000</v>
      </c>
      <c r="E49" s="486" t="s">
        <v>739</v>
      </c>
    </row>
    <row r="50" spans="1:5" ht="56.25">
      <c r="A50" s="324" t="s">
        <v>560</v>
      </c>
      <c r="B50" s="337" t="s">
        <v>402</v>
      </c>
      <c r="C50" s="337">
        <v>1</v>
      </c>
      <c r="D50" s="314">
        <v>10000</v>
      </c>
      <c r="E50" s="486" t="s">
        <v>739</v>
      </c>
    </row>
    <row r="51" spans="1:5" ht="56.25">
      <c r="A51" s="324" t="s">
        <v>560</v>
      </c>
      <c r="B51" s="337" t="s">
        <v>402</v>
      </c>
      <c r="C51" s="337">
        <v>1</v>
      </c>
      <c r="D51" s="314">
        <v>22000</v>
      </c>
      <c r="E51" s="486" t="s">
        <v>739</v>
      </c>
    </row>
    <row r="52" spans="1:5" ht="56.25">
      <c r="A52" s="324" t="s">
        <v>560</v>
      </c>
      <c r="B52" s="337" t="s">
        <v>402</v>
      </c>
      <c r="C52" s="337">
        <v>1</v>
      </c>
      <c r="D52" s="314">
        <v>17000</v>
      </c>
      <c r="E52" s="486" t="s">
        <v>739</v>
      </c>
    </row>
    <row r="53" spans="1:5" ht="56.25">
      <c r="A53" s="324" t="s">
        <v>560</v>
      </c>
      <c r="B53" s="337" t="s">
        <v>402</v>
      </c>
      <c r="C53" s="337">
        <v>1</v>
      </c>
      <c r="D53" s="314">
        <v>17000</v>
      </c>
      <c r="E53" s="486" t="s">
        <v>739</v>
      </c>
    </row>
    <row r="54" spans="1:5" ht="56.25">
      <c r="A54" s="324" t="s">
        <v>560</v>
      </c>
      <c r="B54" s="337" t="s">
        <v>402</v>
      </c>
      <c r="C54" s="337">
        <v>1</v>
      </c>
      <c r="D54" s="314">
        <v>17000</v>
      </c>
      <c r="E54" s="486" t="s">
        <v>739</v>
      </c>
    </row>
    <row r="55" spans="1:5" ht="56.25">
      <c r="A55" s="324" t="s">
        <v>560</v>
      </c>
      <c r="B55" s="337" t="s">
        <v>402</v>
      </c>
      <c r="C55" s="337">
        <v>1</v>
      </c>
      <c r="D55" s="314">
        <v>17000</v>
      </c>
      <c r="E55" s="486" t="s">
        <v>739</v>
      </c>
    </row>
    <row r="56" spans="1:5" ht="56.25">
      <c r="A56" s="324" t="s">
        <v>560</v>
      </c>
      <c r="B56" s="337" t="s">
        <v>402</v>
      </c>
      <c r="C56" s="337">
        <v>1</v>
      </c>
      <c r="D56" s="314">
        <v>17000</v>
      </c>
      <c r="E56" s="486" t="s">
        <v>739</v>
      </c>
    </row>
    <row r="57" spans="1:5" ht="56.25">
      <c r="A57" s="324" t="s">
        <v>560</v>
      </c>
      <c r="B57" s="337" t="s">
        <v>402</v>
      </c>
      <c r="C57" s="337">
        <v>1</v>
      </c>
      <c r="D57" s="314">
        <v>17000</v>
      </c>
      <c r="E57" s="486" t="s">
        <v>739</v>
      </c>
    </row>
    <row r="58" spans="1:5" ht="56.25">
      <c r="A58" s="324" t="s">
        <v>560</v>
      </c>
      <c r="B58" s="337" t="s">
        <v>402</v>
      </c>
      <c r="C58" s="337">
        <v>1</v>
      </c>
      <c r="D58" s="314">
        <v>10000</v>
      </c>
      <c r="E58" s="486" t="s">
        <v>739</v>
      </c>
    </row>
    <row r="59" spans="1:5" ht="56.25">
      <c r="A59" s="324" t="s">
        <v>560</v>
      </c>
      <c r="B59" s="337" t="s">
        <v>402</v>
      </c>
      <c r="C59" s="337">
        <v>1</v>
      </c>
      <c r="D59" s="314">
        <v>15000</v>
      </c>
      <c r="E59" s="486" t="s">
        <v>739</v>
      </c>
    </row>
    <row r="60" spans="1:5" ht="56.25">
      <c r="A60" s="324" t="s">
        <v>560</v>
      </c>
      <c r="B60" s="337" t="s">
        <v>402</v>
      </c>
      <c r="C60" s="337">
        <v>1</v>
      </c>
      <c r="D60" s="314">
        <v>22000</v>
      </c>
      <c r="E60" s="486" t="s">
        <v>739</v>
      </c>
    </row>
    <row r="61" spans="1:5" ht="56.25">
      <c r="A61" s="324" t="s">
        <v>560</v>
      </c>
      <c r="B61" s="337" t="s">
        <v>402</v>
      </c>
      <c r="C61" s="337">
        <v>1</v>
      </c>
      <c r="D61" s="314">
        <v>17000</v>
      </c>
      <c r="E61" s="486" t="s">
        <v>739</v>
      </c>
    </row>
    <row r="62" spans="1:5" ht="56.25">
      <c r="A62" s="324" t="s">
        <v>560</v>
      </c>
      <c r="B62" s="337" t="s">
        <v>402</v>
      </c>
      <c r="C62" s="337">
        <v>1</v>
      </c>
      <c r="D62" s="314">
        <v>17000</v>
      </c>
      <c r="E62" s="486" t="s">
        <v>739</v>
      </c>
    </row>
    <row r="63" spans="1:5" ht="56.25">
      <c r="A63" s="324" t="s">
        <v>560</v>
      </c>
      <c r="B63" s="337" t="s">
        <v>402</v>
      </c>
      <c r="C63" s="337">
        <v>1</v>
      </c>
      <c r="D63" s="314">
        <v>17000</v>
      </c>
      <c r="E63" s="486" t="s">
        <v>739</v>
      </c>
    </row>
    <row r="64" spans="1:5" ht="56.25">
      <c r="A64" s="324" t="s">
        <v>560</v>
      </c>
      <c r="B64" s="337" t="s">
        <v>402</v>
      </c>
      <c r="C64" s="337">
        <v>1</v>
      </c>
      <c r="D64" s="314">
        <v>17000</v>
      </c>
      <c r="E64" s="486" t="s">
        <v>739</v>
      </c>
    </row>
    <row r="65" spans="1:5" ht="56.25">
      <c r="A65" s="324" t="s">
        <v>560</v>
      </c>
      <c r="B65" s="337" t="s">
        <v>402</v>
      </c>
      <c r="C65" s="337">
        <v>1</v>
      </c>
      <c r="D65" s="314">
        <v>15000</v>
      </c>
      <c r="E65" s="486" t="s">
        <v>739</v>
      </c>
    </row>
    <row r="66" spans="1:5" ht="56.25">
      <c r="A66" s="324" t="s">
        <v>560</v>
      </c>
      <c r="B66" s="337" t="s">
        <v>402</v>
      </c>
      <c r="C66" s="337">
        <v>1</v>
      </c>
      <c r="D66" s="314">
        <v>17000</v>
      </c>
      <c r="E66" s="486" t="s">
        <v>739</v>
      </c>
    </row>
    <row r="67" spans="1:5" ht="56.25">
      <c r="A67" s="324" t="s">
        <v>560</v>
      </c>
      <c r="B67" s="337" t="s">
        <v>402</v>
      </c>
      <c r="C67" s="337">
        <v>1</v>
      </c>
      <c r="D67" s="314">
        <v>65000</v>
      </c>
      <c r="E67" s="486" t="s">
        <v>739</v>
      </c>
    </row>
    <row r="68" spans="1:5" ht="56.25">
      <c r="A68" s="324" t="s">
        <v>560</v>
      </c>
      <c r="B68" s="337" t="s">
        <v>402</v>
      </c>
      <c r="C68" s="337">
        <v>1</v>
      </c>
      <c r="D68" s="314">
        <v>15000</v>
      </c>
      <c r="E68" s="486" t="s">
        <v>739</v>
      </c>
    </row>
    <row r="69" spans="1:5" ht="56.25">
      <c r="A69" s="324" t="s">
        <v>560</v>
      </c>
      <c r="B69" s="337" t="s">
        <v>402</v>
      </c>
      <c r="C69" s="337">
        <v>1</v>
      </c>
      <c r="D69" s="314">
        <v>15000</v>
      </c>
      <c r="E69" s="486" t="s">
        <v>739</v>
      </c>
    </row>
    <row r="70" spans="1:5" ht="56.25">
      <c r="A70" s="324" t="s">
        <v>560</v>
      </c>
      <c r="B70" s="337" t="s">
        <v>402</v>
      </c>
      <c r="C70" s="337">
        <v>1</v>
      </c>
      <c r="D70" s="314">
        <v>15000</v>
      </c>
      <c r="E70" s="486" t="s">
        <v>739</v>
      </c>
    </row>
    <row r="71" spans="1:5" ht="56.25">
      <c r="A71" s="324" t="s">
        <v>560</v>
      </c>
      <c r="B71" s="337" t="s">
        <v>402</v>
      </c>
      <c r="C71" s="337">
        <v>1</v>
      </c>
      <c r="D71" s="314">
        <v>15000</v>
      </c>
      <c r="E71" s="486" t="s">
        <v>739</v>
      </c>
    </row>
    <row r="72" spans="1:5" ht="56.25">
      <c r="A72" s="324" t="s">
        <v>560</v>
      </c>
      <c r="B72" s="337" t="s">
        <v>402</v>
      </c>
      <c r="C72" s="337">
        <v>1</v>
      </c>
      <c r="D72" s="314">
        <v>15000</v>
      </c>
      <c r="E72" s="486" t="s">
        <v>739</v>
      </c>
    </row>
    <row r="73" spans="1:5" ht="67.5">
      <c r="A73" s="324" t="s">
        <v>560</v>
      </c>
      <c r="B73" s="337" t="s">
        <v>402</v>
      </c>
      <c r="C73" s="337">
        <v>950</v>
      </c>
      <c r="D73" s="314">
        <v>381551.84</v>
      </c>
      <c r="E73" s="486" t="s">
        <v>740</v>
      </c>
    </row>
    <row r="74" spans="1:5" ht="67.5">
      <c r="A74" s="324" t="s">
        <v>560</v>
      </c>
      <c r="B74" s="337" t="s">
        <v>402</v>
      </c>
      <c r="C74" s="337">
        <v>950</v>
      </c>
      <c r="D74" s="314">
        <v>3930.63</v>
      </c>
      <c r="E74" s="486" t="s">
        <v>740</v>
      </c>
    </row>
    <row r="75" spans="1:5" ht="33.75">
      <c r="A75" s="324" t="s">
        <v>560</v>
      </c>
      <c r="B75" s="337" t="s">
        <v>402</v>
      </c>
      <c r="C75" s="337">
        <v>30</v>
      </c>
      <c r="D75" s="314">
        <v>231000</v>
      </c>
      <c r="E75" s="486" t="s">
        <v>741</v>
      </c>
    </row>
    <row r="76" spans="1:5" ht="33.75">
      <c r="A76" s="324" t="s">
        <v>560</v>
      </c>
      <c r="B76" s="337" t="s">
        <v>402</v>
      </c>
      <c r="C76" s="487" t="s">
        <v>563</v>
      </c>
      <c r="D76" s="314">
        <v>377198.78</v>
      </c>
      <c r="E76" s="486" t="s">
        <v>742</v>
      </c>
    </row>
    <row r="77" spans="1:5" ht="33.75">
      <c r="A77" s="324" t="s">
        <v>560</v>
      </c>
      <c r="B77" s="337" t="s">
        <v>402</v>
      </c>
      <c r="C77" s="487" t="s">
        <v>563</v>
      </c>
      <c r="D77" s="314">
        <v>12032.2</v>
      </c>
      <c r="E77" s="486" t="s">
        <v>742</v>
      </c>
    </row>
    <row r="78" spans="1:5" ht="33.75">
      <c r="A78" s="324" t="s">
        <v>560</v>
      </c>
      <c r="B78" s="337" t="s">
        <v>402</v>
      </c>
      <c r="C78" s="487" t="s">
        <v>563</v>
      </c>
      <c r="D78" s="314">
        <v>376347.79</v>
      </c>
      <c r="E78" s="486" t="s">
        <v>743</v>
      </c>
    </row>
    <row r="79" spans="1:5" ht="33.75">
      <c r="A79" s="324" t="s">
        <v>560</v>
      </c>
      <c r="B79" s="337" t="s">
        <v>402</v>
      </c>
      <c r="C79" s="487" t="s">
        <v>563</v>
      </c>
      <c r="D79" s="314">
        <v>347277.5</v>
      </c>
      <c r="E79" s="486" t="s">
        <v>744</v>
      </c>
    </row>
    <row r="80" spans="1:5" ht="45">
      <c r="A80" s="324" t="s">
        <v>560</v>
      </c>
      <c r="B80" s="337" t="s">
        <v>402</v>
      </c>
      <c r="C80" s="487" t="s">
        <v>563</v>
      </c>
      <c r="D80" s="314">
        <v>376347.79</v>
      </c>
      <c r="E80" s="486" t="s">
        <v>745</v>
      </c>
    </row>
    <row r="81" spans="1:5" ht="45">
      <c r="A81" s="324" t="s">
        <v>560</v>
      </c>
      <c r="B81" s="337" t="s">
        <v>402</v>
      </c>
      <c r="C81" s="487" t="s">
        <v>563</v>
      </c>
      <c r="D81" s="314">
        <v>12882.68</v>
      </c>
      <c r="E81" s="486" t="s">
        <v>745</v>
      </c>
    </row>
    <row r="82" spans="1:5" ht="33.75">
      <c r="A82" s="324" t="s">
        <v>560</v>
      </c>
      <c r="B82" s="337" t="s">
        <v>402</v>
      </c>
      <c r="C82" s="487" t="s">
        <v>563</v>
      </c>
      <c r="D82" s="314">
        <v>12882.72</v>
      </c>
      <c r="E82" s="486" t="s">
        <v>743</v>
      </c>
    </row>
    <row r="83" spans="1:5" ht="33.75">
      <c r="A83" s="324" t="s">
        <v>560</v>
      </c>
      <c r="B83" s="337" t="s">
        <v>402</v>
      </c>
      <c r="C83" s="487" t="s">
        <v>563</v>
      </c>
      <c r="D83" s="314">
        <v>12882.71</v>
      </c>
      <c r="E83" s="486" t="s">
        <v>744</v>
      </c>
    </row>
    <row r="84" spans="1:5" ht="33.75">
      <c r="A84" s="324" t="s">
        <v>560</v>
      </c>
      <c r="B84" s="337" t="s">
        <v>402</v>
      </c>
      <c r="C84" s="337">
        <v>50</v>
      </c>
      <c r="D84" s="314">
        <v>115500</v>
      </c>
      <c r="E84" s="486" t="s">
        <v>746</v>
      </c>
    </row>
    <row r="85" spans="1:5" ht="22.5">
      <c r="A85" s="324" t="s">
        <v>560</v>
      </c>
      <c r="B85" s="337" t="s">
        <v>402</v>
      </c>
      <c r="C85" s="337">
        <v>76</v>
      </c>
      <c r="D85" s="314">
        <v>175000</v>
      </c>
      <c r="E85" s="486" t="s">
        <v>747</v>
      </c>
    </row>
    <row r="86" spans="1:5" ht="33.75">
      <c r="A86" s="324" t="s">
        <v>560</v>
      </c>
      <c r="B86" s="337" t="s">
        <v>402</v>
      </c>
      <c r="C86" s="337">
        <v>1360</v>
      </c>
      <c r="D86" s="314">
        <v>571200</v>
      </c>
      <c r="E86" s="486" t="s">
        <v>748</v>
      </c>
    </row>
    <row r="87" spans="1:5" ht="22.5">
      <c r="A87" s="324" t="s">
        <v>560</v>
      </c>
      <c r="B87" s="337" t="s">
        <v>402</v>
      </c>
      <c r="C87" s="337">
        <v>100</v>
      </c>
      <c r="D87" s="314">
        <v>210000</v>
      </c>
      <c r="E87" s="486" t="s">
        <v>749</v>
      </c>
    </row>
    <row r="88" spans="1:5" ht="45">
      <c r="A88" s="324" t="s">
        <v>560</v>
      </c>
      <c r="B88" s="337" t="s">
        <v>402</v>
      </c>
      <c r="C88" s="487" t="s">
        <v>564</v>
      </c>
      <c r="D88" s="314">
        <v>999.92</v>
      </c>
      <c r="E88" s="486" t="s">
        <v>750</v>
      </c>
    </row>
    <row r="89" spans="1:5" ht="67.5">
      <c r="A89" s="324" t="s">
        <v>560</v>
      </c>
      <c r="B89" s="337" t="s">
        <v>402</v>
      </c>
      <c r="C89" s="337">
        <v>950</v>
      </c>
      <c r="D89" s="314">
        <v>4440</v>
      </c>
      <c r="E89" s="486" t="s">
        <v>751</v>
      </c>
    </row>
    <row r="90" spans="1:5" ht="67.5">
      <c r="A90" s="324" t="s">
        <v>560</v>
      </c>
      <c r="B90" s="337" t="s">
        <v>402</v>
      </c>
      <c r="C90" s="337">
        <v>950</v>
      </c>
      <c r="D90" s="314">
        <v>2464.4299999999998</v>
      </c>
      <c r="E90" s="486" t="s">
        <v>751</v>
      </c>
    </row>
    <row r="91" spans="1:5" ht="67.5">
      <c r="A91" s="324" t="s">
        <v>560</v>
      </c>
      <c r="B91" s="337" t="s">
        <v>402</v>
      </c>
      <c r="C91" s="337">
        <v>950</v>
      </c>
      <c r="D91" s="314">
        <v>183944.91</v>
      </c>
      <c r="E91" s="486" t="s">
        <v>751</v>
      </c>
    </row>
    <row r="92" spans="1:5" ht="78.75">
      <c r="A92" s="324" t="s">
        <v>560</v>
      </c>
      <c r="B92" s="337" t="s">
        <v>402</v>
      </c>
      <c r="C92" s="487" t="s">
        <v>565</v>
      </c>
      <c r="D92" s="314">
        <v>135859</v>
      </c>
      <c r="E92" s="486" t="s">
        <v>752</v>
      </c>
    </row>
    <row r="93" spans="1:5" ht="56.25">
      <c r="A93" s="324" t="s">
        <v>560</v>
      </c>
      <c r="B93" s="337" t="s">
        <v>402</v>
      </c>
      <c r="C93" s="487" t="s">
        <v>564</v>
      </c>
      <c r="D93" s="314">
        <v>17765.400000000001</v>
      </c>
      <c r="E93" s="486" t="s">
        <v>753</v>
      </c>
    </row>
    <row r="94" spans="1:5" ht="45">
      <c r="A94" s="324" t="s">
        <v>560</v>
      </c>
      <c r="B94" s="337" t="s">
        <v>402</v>
      </c>
      <c r="C94" s="337">
        <v>400</v>
      </c>
      <c r="D94" s="314">
        <v>152952.95999999999</v>
      </c>
      <c r="E94" s="486" t="s">
        <v>754</v>
      </c>
    </row>
    <row r="95" spans="1:5" ht="22.5">
      <c r="A95" s="324" t="s">
        <v>560</v>
      </c>
      <c r="B95" s="337" t="s">
        <v>402</v>
      </c>
      <c r="C95" s="337">
        <v>100</v>
      </c>
      <c r="D95" s="314">
        <v>210000</v>
      </c>
      <c r="E95" s="486" t="s">
        <v>755</v>
      </c>
    </row>
    <row r="96" spans="1:5" ht="22.5">
      <c r="A96" s="324" t="s">
        <v>560</v>
      </c>
      <c r="B96" s="337" t="s">
        <v>402</v>
      </c>
      <c r="C96" s="337">
        <v>76</v>
      </c>
      <c r="D96" s="314">
        <v>175000</v>
      </c>
      <c r="E96" s="486" t="s">
        <v>756</v>
      </c>
    </row>
    <row r="97" spans="1:5" ht="33.75">
      <c r="A97" s="324" t="s">
        <v>560</v>
      </c>
      <c r="B97" s="337" t="s">
        <v>402</v>
      </c>
      <c r="C97" s="337">
        <v>50</v>
      </c>
      <c r="D97" s="314">
        <v>115500</v>
      </c>
      <c r="E97" s="486" t="s">
        <v>757</v>
      </c>
    </row>
    <row r="98" spans="1:5" ht="45">
      <c r="A98" s="324" t="s">
        <v>560</v>
      </c>
      <c r="B98" s="337" t="s">
        <v>402</v>
      </c>
      <c r="C98" s="337">
        <v>200</v>
      </c>
      <c r="D98" s="314">
        <v>220000</v>
      </c>
      <c r="E98" s="486" t="s">
        <v>758</v>
      </c>
    </row>
    <row r="99" spans="1:5" ht="33.75">
      <c r="A99" s="324" t="s">
        <v>560</v>
      </c>
      <c r="B99" s="337" t="s">
        <v>402</v>
      </c>
      <c r="C99" s="337">
        <v>1360</v>
      </c>
      <c r="D99" s="314">
        <v>571200</v>
      </c>
      <c r="E99" s="486" t="s">
        <v>759</v>
      </c>
    </row>
    <row r="100" spans="1:5" ht="45">
      <c r="A100" s="324" t="s">
        <v>560</v>
      </c>
      <c r="B100" s="337" t="s">
        <v>402</v>
      </c>
      <c r="C100" s="337">
        <v>567</v>
      </c>
      <c r="D100" s="314">
        <v>623700</v>
      </c>
      <c r="E100" s="486" t="s">
        <v>760</v>
      </c>
    </row>
    <row r="101" spans="1:5" ht="33.75">
      <c r="A101" s="324" t="s">
        <v>560</v>
      </c>
      <c r="B101" s="337" t="s">
        <v>402</v>
      </c>
      <c r="C101" s="337">
        <v>400</v>
      </c>
      <c r="D101" s="314">
        <v>132000</v>
      </c>
      <c r="E101" s="486" t="s">
        <v>761</v>
      </c>
    </row>
    <row r="102" spans="1:5" ht="78.75">
      <c r="A102" s="324" t="s">
        <v>560</v>
      </c>
      <c r="B102" s="337" t="s">
        <v>402</v>
      </c>
      <c r="C102" s="337">
        <v>950</v>
      </c>
      <c r="D102" s="314">
        <v>275087.59999999998</v>
      </c>
      <c r="E102" s="486" t="s">
        <v>762</v>
      </c>
    </row>
    <row r="103" spans="1:5" ht="78.75">
      <c r="A103" s="324" t="s">
        <v>560</v>
      </c>
      <c r="B103" s="337" t="s">
        <v>402</v>
      </c>
      <c r="C103" s="337">
        <v>950</v>
      </c>
      <c r="D103" s="314">
        <v>7400.35</v>
      </c>
      <c r="E103" s="486" t="s">
        <v>762</v>
      </c>
    </row>
    <row r="104" spans="1:5" ht="22.5">
      <c r="A104" s="324" t="s">
        <v>560</v>
      </c>
      <c r="B104" s="337" t="s">
        <v>402</v>
      </c>
      <c r="C104" s="337">
        <v>1</v>
      </c>
      <c r="D104" s="314">
        <v>-440</v>
      </c>
      <c r="E104" s="486" t="s">
        <v>763</v>
      </c>
    </row>
    <row r="105" spans="1:5" ht="22.5">
      <c r="A105" s="324" t="s">
        <v>560</v>
      </c>
      <c r="B105" s="337" t="s">
        <v>402</v>
      </c>
      <c r="C105" s="337">
        <v>1</v>
      </c>
      <c r="D105" s="314">
        <v>-2100</v>
      </c>
      <c r="E105" s="486" t="s">
        <v>764</v>
      </c>
    </row>
    <row r="106" spans="1:5" ht="22.5">
      <c r="A106" s="324" t="s">
        <v>560</v>
      </c>
      <c r="B106" s="337" t="s">
        <v>402</v>
      </c>
      <c r="C106" s="337">
        <v>1</v>
      </c>
      <c r="D106" s="314">
        <v>-2100</v>
      </c>
      <c r="E106" s="486" t="s">
        <v>765</v>
      </c>
    </row>
    <row r="107" spans="1:5" ht="22.5">
      <c r="A107" s="324" t="s">
        <v>560</v>
      </c>
      <c r="B107" s="337" t="s">
        <v>402</v>
      </c>
      <c r="C107" s="337">
        <v>1</v>
      </c>
      <c r="D107" s="314">
        <v>-2100</v>
      </c>
      <c r="E107" s="486" t="s">
        <v>766</v>
      </c>
    </row>
    <row r="108" spans="1:5" ht="22.5">
      <c r="A108" s="324" t="s">
        <v>560</v>
      </c>
      <c r="B108" s="337" t="s">
        <v>402</v>
      </c>
      <c r="C108" s="337">
        <v>1</v>
      </c>
      <c r="D108" s="314">
        <v>-2100</v>
      </c>
      <c r="E108" s="486" t="s">
        <v>767</v>
      </c>
    </row>
    <row r="109" spans="1:5" ht="22.5">
      <c r="A109" s="324" t="s">
        <v>560</v>
      </c>
      <c r="B109" s="337" t="s">
        <v>402</v>
      </c>
      <c r="C109" s="337">
        <v>1</v>
      </c>
      <c r="D109" s="314">
        <v>-2100</v>
      </c>
      <c r="E109" s="486" t="s">
        <v>767</v>
      </c>
    </row>
    <row r="110" spans="1:5" ht="22.5">
      <c r="A110" s="324" t="s">
        <v>560</v>
      </c>
      <c r="B110" s="337" t="s">
        <v>402</v>
      </c>
      <c r="C110" s="337">
        <v>1</v>
      </c>
      <c r="D110" s="314">
        <v>-2100</v>
      </c>
      <c r="E110" s="486" t="s">
        <v>764</v>
      </c>
    </row>
    <row r="111" spans="1:5" ht="90">
      <c r="A111" s="324" t="s">
        <v>566</v>
      </c>
      <c r="B111" s="337" t="s">
        <v>402</v>
      </c>
      <c r="C111" s="337">
        <v>20</v>
      </c>
      <c r="D111" s="314">
        <v>17446.400000000001</v>
      </c>
      <c r="E111" s="486" t="s">
        <v>768</v>
      </c>
    </row>
    <row r="112" spans="1:5" ht="90">
      <c r="A112" s="324" t="s">
        <v>566</v>
      </c>
      <c r="B112" s="337" t="s">
        <v>402</v>
      </c>
      <c r="C112" s="337">
        <v>30</v>
      </c>
      <c r="D112" s="314">
        <v>81633.84</v>
      </c>
      <c r="E112" s="486" t="s">
        <v>769</v>
      </c>
    </row>
    <row r="113" spans="1:6" ht="90">
      <c r="A113" s="324" t="s">
        <v>566</v>
      </c>
      <c r="B113" s="337" t="s">
        <v>402</v>
      </c>
      <c r="C113" s="337">
        <v>100</v>
      </c>
      <c r="D113" s="314">
        <v>52014.400000000001</v>
      </c>
      <c r="E113" s="486" t="s">
        <v>770</v>
      </c>
    </row>
    <row r="114" spans="1:6" ht="56.25">
      <c r="A114" s="324" t="s">
        <v>566</v>
      </c>
      <c r="B114" s="337" t="s">
        <v>402</v>
      </c>
      <c r="C114" s="337">
        <v>95</v>
      </c>
      <c r="D114" s="314">
        <v>280517</v>
      </c>
      <c r="E114" s="486" t="s">
        <v>771</v>
      </c>
    </row>
    <row r="115" spans="1:6" ht="33.75">
      <c r="A115" s="324" t="s">
        <v>566</v>
      </c>
      <c r="B115" s="337" t="s">
        <v>402</v>
      </c>
      <c r="C115" s="488">
        <v>200</v>
      </c>
      <c r="D115" s="315">
        <v>10440</v>
      </c>
      <c r="E115" s="489" t="s">
        <v>772</v>
      </c>
    </row>
    <row r="116" spans="1:6" ht="22.5">
      <c r="A116" s="324" t="s">
        <v>566</v>
      </c>
      <c r="B116" s="337" t="s">
        <v>402</v>
      </c>
      <c r="C116" s="488">
        <v>200</v>
      </c>
      <c r="D116" s="315">
        <v>40165</v>
      </c>
      <c r="E116" s="489" t="s">
        <v>773</v>
      </c>
    </row>
    <row r="117" spans="1:6" ht="33.75">
      <c r="A117" s="324" t="s">
        <v>566</v>
      </c>
      <c r="B117" s="337" t="s">
        <v>402</v>
      </c>
      <c r="C117" s="488">
        <v>36</v>
      </c>
      <c r="D117" s="315">
        <v>4654.57</v>
      </c>
      <c r="E117" s="489" t="s">
        <v>774</v>
      </c>
    </row>
    <row r="118" spans="1:6" ht="45">
      <c r="A118" s="324" t="s">
        <v>566</v>
      </c>
      <c r="B118" s="337" t="s">
        <v>402</v>
      </c>
      <c r="C118" s="488">
        <v>12</v>
      </c>
      <c r="D118" s="315">
        <v>11832</v>
      </c>
      <c r="E118" s="489" t="s">
        <v>775</v>
      </c>
    </row>
    <row r="119" spans="1:6" ht="22.5">
      <c r="A119" s="324" t="s">
        <v>566</v>
      </c>
      <c r="B119" s="337" t="s">
        <v>402</v>
      </c>
      <c r="C119" s="488">
        <v>9</v>
      </c>
      <c r="D119" s="315">
        <v>5950.8</v>
      </c>
      <c r="E119" s="489" t="s">
        <v>776</v>
      </c>
    </row>
    <row r="120" spans="1:6" ht="56.25">
      <c r="A120" s="324" t="s">
        <v>560</v>
      </c>
      <c r="B120" s="337" t="s">
        <v>402</v>
      </c>
      <c r="C120" s="488">
        <v>80</v>
      </c>
      <c r="D120" s="315">
        <v>30508</v>
      </c>
      <c r="E120" s="489" t="s">
        <v>777</v>
      </c>
      <c r="F120" s="490"/>
    </row>
    <row r="121" spans="1:6" ht="45">
      <c r="A121" s="324" t="s">
        <v>560</v>
      </c>
      <c r="B121" s="337" t="s">
        <v>402</v>
      </c>
      <c r="C121" s="488">
        <v>20</v>
      </c>
      <c r="D121" s="315">
        <v>1293005.6000000001</v>
      </c>
      <c r="E121" s="489" t="s">
        <v>778</v>
      </c>
      <c r="F121" s="490"/>
    </row>
    <row r="122" spans="1:6" ht="33.75">
      <c r="A122" s="324" t="s">
        <v>560</v>
      </c>
      <c r="B122" s="337" t="s">
        <v>402</v>
      </c>
      <c r="C122" s="488">
        <v>22</v>
      </c>
      <c r="D122" s="315">
        <v>2267.8000000000002</v>
      </c>
      <c r="E122" s="489" t="s">
        <v>779</v>
      </c>
      <c r="F122" s="490"/>
    </row>
    <row r="123" spans="1:6" ht="33.75">
      <c r="A123" s="324" t="s">
        <v>560</v>
      </c>
      <c r="B123" s="337" t="s">
        <v>402</v>
      </c>
      <c r="C123" s="488">
        <v>22</v>
      </c>
      <c r="D123" s="315">
        <v>13386.88</v>
      </c>
      <c r="E123" s="489" t="s">
        <v>779</v>
      </c>
      <c r="F123" s="490"/>
    </row>
    <row r="124" spans="1:6" ht="45">
      <c r="A124" s="324" t="s">
        <v>560</v>
      </c>
      <c r="B124" s="337" t="s">
        <v>402</v>
      </c>
      <c r="C124" s="488">
        <v>185</v>
      </c>
      <c r="D124" s="315">
        <v>203500</v>
      </c>
      <c r="E124" s="489" t="s">
        <v>780</v>
      </c>
      <c r="F124" s="490"/>
    </row>
    <row r="125" spans="1:6" ht="22.5">
      <c r="A125" s="324" t="s">
        <v>560</v>
      </c>
      <c r="B125" s="337" t="s">
        <v>402</v>
      </c>
      <c r="C125" s="488">
        <v>100</v>
      </c>
      <c r="D125" s="315">
        <v>210000</v>
      </c>
      <c r="E125" s="489" t="s">
        <v>781</v>
      </c>
      <c r="F125" s="490"/>
    </row>
    <row r="126" spans="1:6" ht="33.75">
      <c r="A126" s="324" t="s">
        <v>560</v>
      </c>
      <c r="B126" s="337" t="s">
        <v>402</v>
      </c>
      <c r="C126" s="488">
        <v>50</v>
      </c>
      <c r="D126" s="315">
        <v>115500</v>
      </c>
      <c r="E126" s="489" t="s">
        <v>782</v>
      </c>
      <c r="F126" s="490"/>
    </row>
    <row r="127" spans="1:6" ht="33.75">
      <c r="A127" s="324" t="s">
        <v>560</v>
      </c>
      <c r="B127" s="337" t="s">
        <v>402</v>
      </c>
      <c r="C127" s="488">
        <v>50</v>
      </c>
      <c r="D127" s="315">
        <v>115500</v>
      </c>
      <c r="E127" s="489" t="s">
        <v>783</v>
      </c>
      <c r="F127" s="490"/>
    </row>
    <row r="128" spans="1:6" ht="22.5">
      <c r="A128" s="324" t="s">
        <v>560</v>
      </c>
      <c r="B128" s="337" t="s">
        <v>402</v>
      </c>
      <c r="C128" s="488">
        <v>76</v>
      </c>
      <c r="D128" s="315">
        <v>175000</v>
      </c>
      <c r="E128" s="489" t="s">
        <v>784</v>
      </c>
      <c r="F128" s="490"/>
    </row>
    <row r="129" spans="1:6" ht="22.5">
      <c r="A129" s="324" t="s">
        <v>560</v>
      </c>
      <c r="B129" s="337" t="s">
        <v>402</v>
      </c>
      <c r="C129" s="488">
        <v>76</v>
      </c>
      <c r="D129" s="315">
        <v>175000</v>
      </c>
      <c r="E129" s="489" t="s">
        <v>785</v>
      </c>
      <c r="F129" s="490"/>
    </row>
    <row r="130" spans="1:6" ht="45">
      <c r="A130" s="324" t="s">
        <v>560</v>
      </c>
      <c r="B130" s="337" t="s">
        <v>402</v>
      </c>
      <c r="C130" s="488">
        <v>400</v>
      </c>
      <c r="D130" s="315">
        <v>116116</v>
      </c>
      <c r="E130" s="489" t="s">
        <v>786</v>
      </c>
      <c r="F130" s="490"/>
    </row>
    <row r="131" spans="1:6" ht="33.75">
      <c r="A131" s="324" t="s">
        <v>560</v>
      </c>
      <c r="B131" s="337" t="s">
        <v>402</v>
      </c>
      <c r="C131" s="488">
        <v>22</v>
      </c>
      <c r="D131" s="315">
        <v>4115.68</v>
      </c>
      <c r="E131" s="489" t="s">
        <v>779</v>
      </c>
      <c r="F131" s="490"/>
    </row>
    <row r="132" spans="1:6" ht="33.75">
      <c r="A132" s="324" t="s">
        <v>560</v>
      </c>
      <c r="B132" s="337" t="s">
        <v>402</v>
      </c>
      <c r="C132" s="488">
        <v>22</v>
      </c>
      <c r="D132" s="315">
        <v>5837.4</v>
      </c>
      <c r="E132" s="489" t="s">
        <v>779</v>
      </c>
      <c r="F132" s="490"/>
    </row>
    <row r="133" spans="1:6" ht="78.75">
      <c r="A133" s="324" t="s">
        <v>560</v>
      </c>
      <c r="B133" s="337" t="s">
        <v>402</v>
      </c>
      <c r="C133" s="488">
        <v>950</v>
      </c>
      <c r="D133" s="315">
        <v>349464.56</v>
      </c>
      <c r="E133" s="489" t="s">
        <v>787</v>
      </c>
      <c r="F133" s="490"/>
    </row>
    <row r="134" spans="1:6" ht="56.25">
      <c r="A134" s="324" t="s">
        <v>560</v>
      </c>
      <c r="B134" s="337" t="s">
        <v>402</v>
      </c>
      <c r="C134" s="488">
        <v>22</v>
      </c>
      <c r="D134" s="315">
        <v>55098.74</v>
      </c>
      <c r="E134" s="489" t="s">
        <v>788</v>
      </c>
      <c r="F134" s="490"/>
    </row>
    <row r="135" spans="1:6" ht="33.75">
      <c r="A135" s="324" t="s">
        <v>560</v>
      </c>
      <c r="B135" s="337" t="s">
        <v>402</v>
      </c>
      <c r="C135" s="488">
        <v>22</v>
      </c>
      <c r="D135" s="315">
        <v>809.1</v>
      </c>
      <c r="E135" s="489" t="s">
        <v>779</v>
      </c>
      <c r="F135" s="490"/>
    </row>
    <row r="136" spans="1:6" ht="78.75">
      <c r="A136" s="324" t="s">
        <v>560</v>
      </c>
      <c r="B136" s="337" t="s">
        <v>402</v>
      </c>
      <c r="C136" s="488">
        <v>950</v>
      </c>
      <c r="D136" s="315">
        <v>4344.22</v>
      </c>
      <c r="E136" s="489" t="s">
        <v>789</v>
      </c>
      <c r="F136" s="490"/>
    </row>
    <row r="137" spans="1:6" ht="22.5">
      <c r="A137" s="324" t="s">
        <v>560</v>
      </c>
      <c r="B137" s="337" t="s">
        <v>402</v>
      </c>
      <c r="C137" s="488">
        <v>100</v>
      </c>
      <c r="D137" s="315">
        <v>210000</v>
      </c>
      <c r="E137" s="489" t="s">
        <v>790</v>
      </c>
      <c r="F137" s="490"/>
    </row>
    <row r="138" spans="1:6" ht="45">
      <c r="A138" s="324" t="s">
        <v>560</v>
      </c>
      <c r="B138" s="337" t="s">
        <v>402</v>
      </c>
      <c r="C138" s="488">
        <v>200</v>
      </c>
      <c r="D138" s="315">
        <v>220000</v>
      </c>
      <c r="E138" s="489" t="s">
        <v>791</v>
      </c>
      <c r="F138" s="490"/>
    </row>
    <row r="139" spans="1:6" ht="33.75">
      <c r="A139" s="324" t="s">
        <v>560</v>
      </c>
      <c r="B139" s="337" t="s">
        <v>402</v>
      </c>
      <c r="C139" s="488">
        <v>1360</v>
      </c>
      <c r="D139" s="315">
        <v>571200</v>
      </c>
      <c r="E139" s="489" t="s">
        <v>792</v>
      </c>
      <c r="F139" s="490"/>
    </row>
    <row r="140" spans="1:6" ht="33.75">
      <c r="A140" s="324" t="s">
        <v>560</v>
      </c>
      <c r="B140" s="337" t="s">
        <v>402</v>
      </c>
      <c r="C140" s="488">
        <v>22</v>
      </c>
      <c r="D140" s="315">
        <v>2832.49</v>
      </c>
      <c r="E140" s="489" t="s">
        <v>793</v>
      </c>
      <c r="F140" s="490"/>
    </row>
    <row r="141" spans="1:6" ht="45">
      <c r="A141" s="324" t="s">
        <v>560</v>
      </c>
      <c r="B141" s="337" t="s">
        <v>402</v>
      </c>
      <c r="C141" s="488">
        <v>752</v>
      </c>
      <c r="D141" s="315">
        <v>827200</v>
      </c>
      <c r="E141" s="489" t="s">
        <v>794</v>
      </c>
      <c r="F141" s="490"/>
    </row>
    <row r="142" spans="1:6" ht="45">
      <c r="A142" s="324" t="s">
        <v>560</v>
      </c>
      <c r="B142" s="337" t="s">
        <v>402</v>
      </c>
      <c r="C142" s="488">
        <v>400</v>
      </c>
      <c r="D142" s="315">
        <v>264000</v>
      </c>
      <c r="E142" s="489" t="s">
        <v>795</v>
      </c>
      <c r="F142" s="490"/>
    </row>
    <row r="143" spans="1:6" ht="33.75">
      <c r="A143" s="324" t="s">
        <v>560</v>
      </c>
      <c r="B143" s="337" t="s">
        <v>402</v>
      </c>
      <c r="C143" s="488">
        <v>50</v>
      </c>
      <c r="D143" s="315">
        <v>115500</v>
      </c>
      <c r="E143" s="489" t="s">
        <v>796</v>
      </c>
      <c r="F143" s="490"/>
    </row>
    <row r="144" spans="1:6" ht="22.5">
      <c r="A144" s="324" t="s">
        <v>560</v>
      </c>
      <c r="B144" s="337" t="s">
        <v>402</v>
      </c>
      <c r="C144" s="488">
        <v>76</v>
      </c>
      <c r="D144" s="315">
        <v>175000</v>
      </c>
      <c r="E144" s="489" t="s">
        <v>797</v>
      </c>
      <c r="F144" s="490"/>
    </row>
    <row r="145" spans="1:6" ht="33.75">
      <c r="A145" s="324" t="s">
        <v>560</v>
      </c>
      <c r="B145" s="337" t="s">
        <v>402</v>
      </c>
      <c r="C145" s="488">
        <v>30</v>
      </c>
      <c r="D145" s="315">
        <v>231000</v>
      </c>
      <c r="E145" s="489" t="s">
        <v>798</v>
      </c>
      <c r="F145" s="490"/>
    </row>
    <row r="146" spans="1:6" ht="33.75">
      <c r="A146" s="324" t="s">
        <v>560</v>
      </c>
      <c r="B146" s="337" t="s">
        <v>402</v>
      </c>
      <c r="C146" s="488">
        <v>20</v>
      </c>
      <c r="D146" s="315">
        <v>56898</v>
      </c>
      <c r="E146" s="489" t="s">
        <v>799</v>
      </c>
      <c r="F146" s="490"/>
    </row>
    <row r="147" spans="1:6" ht="56.25">
      <c r="A147" s="324" t="s">
        <v>560</v>
      </c>
      <c r="B147" s="337" t="s">
        <v>402</v>
      </c>
      <c r="C147" s="488">
        <v>400</v>
      </c>
      <c r="D147" s="315">
        <v>172413.56</v>
      </c>
      <c r="E147" s="489" t="s">
        <v>800</v>
      </c>
      <c r="F147" s="490"/>
    </row>
    <row r="148" spans="1:6" ht="33.75">
      <c r="A148" s="324" t="s">
        <v>560</v>
      </c>
      <c r="B148" s="337" t="s">
        <v>402</v>
      </c>
      <c r="C148" s="488">
        <v>1</v>
      </c>
      <c r="D148" s="315">
        <v>34999.519999999997</v>
      </c>
      <c r="E148" s="489" t="s">
        <v>801</v>
      </c>
      <c r="F148" s="490"/>
    </row>
    <row r="149" spans="1:6" ht="33.75">
      <c r="A149" s="324" t="s">
        <v>560</v>
      </c>
      <c r="B149" s="337" t="s">
        <v>402</v>
      </c>
      <c r="C149" s="488">
        <v>100</v>
      </c>
      <c r="D149" s="315">
        <v>210000</v>
      </c>
      <c r="E149" s="489" t="s">
        <v>802</v>
      </c>
      <c r="F149" s="490"/>
    </row>
    <row r="150" spans="1:6" ht="33.75">
      <c r="A150" s="324" t="s">
        <v>560</v>
      </c>
      <c r="B150" s="337" t="s">
        <v>402</v>
      </c>
      <c r="C150" s="488">
        <v>100</v>
      </c>
      <c r="D150" s="315">
        <v>210000</v>
      </c>
      <c r="E150" s="489" t="s">
        <v>803</v>
      </c>
      <c r="F150" s="490"/>
    </row>
    <row r="151" spans="1:6" ht="22.5">
      <c r="A151" s="324" t="s">
        <v>560</v>
      </c>
      <c r="B151" s="337" t="s">
        <v>402</v>
      </c>
      <c r="C151" s="488">
        <v>76</v>
      </c>
      <c r="D151" s="315">
        <v>175000</v>
      </c>
      <c r="E151" s="489" t="s">
        <v>804</v>
      </c>
      <c r="F151" s="490"/>
    </row>
    <row r="152" spans="1:6" ht="33.75">
      <c r="A152" s="324" t="s">
        <v>560</v>
      </c>
      <c r="B152" s="337" t="s">
        <v>402</v>
      </c>
      <c r="C152" s="488">
        <v>50</v>
      </c>
      <c r="D152" s="315">
        <v>115500</v>
      </c>
      <c r="E152" s="489" t="s">
        <v>805</v>
      </c>
      <c r="F152" s="490"/>
    </row>
    <row r="153" spans="1:6" ht="45">
      <c r="A153" s="324" t="s">
        <v>560</v>
      </c>
      <c r="B153" s="337" t="s">
        <v>402</v>
      </c>
      <c r="C153" s="488">
        <v>752</v>
      </c>
      <c r="D153" s="315">
        <v>827200</v>
      </c>
      <c r="E153" s="489" t="s">
        <v>806</v>
      </c>
      <c r="F153" s="490"/>
    </row>
    <row r="154" spans="1:6" ht="45">
      <c r="A154" s="324" t="s">
        <v>560</v>
      </c>
      <c r="B154" s="337" t="s">
        <v>402</v>
      </c>
      <c r="C154" s="488">
        <v>200</v>
      </c>
      <c r="D154" s="315">
        <v>220000</v>
      </c>
      <c r="E154" s="489" t="s">
        <v>807</v>
      </c>
      <c r="F154" s="490"/>
    </row>
    <row r="155" spans="1:6" ht="33.75">
      <c r="A155" s="324" t="s">
        <v>560</v>
      </c>
      <c r="B155" s="337" t="s">
        <v>402</v>
      </c>
      <c r="C155" s="488">
        <v>1360</v>
      </c>
      <c r="D155" s="315">
        <v>571200</v>
      </c>
      <c r="E155" s="489" t="s">
        <v>808</v>
      </c>
      <c r="F155" s="490"/>
    </row>
    <row r="156" spans="1:6" ht="22.5">
      <c r="A156" s="324" t="s">
        <v>560</v>
      </c>
      <c r="B156" s="337" t="s">
        <v>402</v>
      </c>
      <c r="C156" s="488">
        <v>1</v>
      </c>
      <c r="D156" s="315">
        <v>69999.41</v>
      </c>
      <c r="E156" s="489" t="s">
        <v>809</v>
      </c>
      <c r="F156" s="490"/>
    </row>
    <row r="157" spans="1:6" ht="22.5">
      <c r="A157" s="324" t="s">
        <v>560</v>
      </c>
      <c r="B157" s="337" t="s">
        <v>402</v>
      </c>
      <c r="C157" s="488">
        <v>1</v>
      </c>
      <c r="D157" s="315">
        <v>34999.519999999997</v>
      </c>
      <c r="E157" s="489" t="s">
        <v>810</v>
      </c>
      <c r="F157" s="490"/>
    </row>
    <row r="158" spans="1:6" ht="78.75">
      <c r="A158" s="324" t="s">
        <v>560</v>
      </c>
      <c r="B158" s="337" t="s">
        <v>402</v>
      </c>
      <c r="C158" s="488">
        <v>950</v>
      </c>
      <c r="D158" s="315">
        <v>50945.06</v>
      </c>
      <c r="E158" s="489" t="s">
        <v>811</v>
      </c>
      <c r="F158" s="490"/>
    </row>
    <row r="159" spans="1:6" ht="78.75">
      <c r="A159" s="324" t="s">
        <v>560</v>
      </c>
      <c r="B159" s="337" t="s">
        <v>402</v>
      </c>
      <c r="C159" s="488">
        <v>950</v>
      </c>
      <c r="D159" s="315">
        <v>8614.75</v>
      </c>
      <c r="E159" s="489" t="s">
        <v>812</v>
      </c>
      <c r="F159" s="490"/>
    </row>
    <row r="160" spans="1:6" ht="78.75">
      <c r="A160" s="324" t="s">
        <v>560</v>
      </c>
      <c r="B160" s="337" t="s">
        <v>402</v>
      </c>
      <c r="C160" s="488">
        <v>950</v>
      </c>
      <c r="D160" s="315">
        <v>1021390.31</v>
      </c>
      <c r="E160" s="489" t="s">
        <v>812</v>
      </c>
      <c r="F160" s="490"/>
    </row>
    <row r="161" spans="1:6" ht="33.75">
      <c r="A161" s="324" t="s">
        <v>560</v>
      </c>
      <c r="B161" s="337" t="s">
        <v>402</v>
      </c>
      <c r="C161" s="488">
        <v>100</v>
      </c>
      <c r="D161" s="315">
        <v>163165.6</v>
      </c>
      <c r="E161" s="489" t="s">
        <v>813</v>
      </c>
      <c r="F161" s="490"/>
    </row>
    <row r="162" spans="1:6" ht="33.75">
      <c r="A162" s="324" t="s">
        <v>560</v>
      </c>
      <c r="B162" s="337" t="s">
        <v>402</v>
      </c>
      <c r="C162" s="488">
        <v>600</v>
      </c>
      <c r="D162" s="315">
        <v>29922.2</v>
      </c>
      <c r="E162" s="489" t="s">
        <v>814</v>
      </c>
      <c r="F162" s="490"/>
    </row>
    <row r="163" spans="1:6" ht="33.75">
      <c r="A163" s="324" t="s">
        <v>560</v>
      </c>
      <c r="B163" s="337" t="s">
        <v>402</v>
      </c>
      <c r="C163" s="488">
        <v>22</v>
      </c>
      <c r="D163" s="315">
        <v>17199.32</v>
      </c>
      <c r="E163" s="489" t="s">
        <v>815</v>
      </c>
      <c r="F163" s="490"/>
    </row>
    <row r="164" spans="1:6" ht="22.5">
      <c r="A164" s="324" t="s">
        <v>560</v>
      </c>
      <c r="B164" s="337" t="s">
        <v>402</v>
      </c>
      <c r="C164" s="488">
        <v>1</v>
      </c>
      <c r="D164" s="315">
        <v>34999.699999999997</v>
      </c>
      <c r="E164" s="489" t="s">
        <v>816</v>
      </c>
      <c r="F164" s="490"/>
    </row>
    <row r="165" spans="1:6" ht="45">
      <c r="A165" s="324" t="s">
        <v>560</v>
      </c>
      <c r="B165" s="337" t="s">
        <v>402</v>
      </c>
      <c r="C165" s="488">
        <v>600</v>
      </c>
      <c r="D165" s="315">
        <v>16418.64</v>
      </c>
      <c r="E165" s="489" t="s">
        <v>817</v>
      </c>
      <c r="F165" s="490"/>
    </row>
    <row r="166" spans="1:6" ht="45">
      <c r="A166" s="324" t="s">
        <v>560</v>
      </c>
      <c r="B166" s="337" t="s">
        <v>402</v>
      </c>
      <c r="C166" s="491" t="s">
        <v>653</v>
      </c>
      <c r="D166" s="315">
        <v>412171.2</v>
      </c>
      <c r="E166" s="489" t="s">
        <v>818</v>
      </c>
      <c r="F166" s="490"/>
    </row>
    <row r="167" spans="1:6" ht="45">
      <c r="A167" s="324" t="s">
        <v>560</v>
      </c>
      <c r="B167" s="337" t="s">
        <v>402</v>
      </c>
      <c r="C167" s="491" t="s">
        <v>653</v>
      </c>
      <c r="D167" s="315">
        <v>297250</v>
      </c>
      <c r="E167" s="489" t="s">
        <v>819</v>
      </c>
      <c r="F167" s="490"/>
    </row>
    <row r="168" spans="1:6" ht="56.25">
      <c r="A168" s="324" t="s">
        <v>560</v>
      </c>
      <c r="B168" s="337" t="s">
        <v>402</v>
      </c>
      <c r="C168" s="491" t="s">
        <v>653</v>
      </c>
      <c r="D168" s="315">
        <v>10125</v>
      </c>
      <c r="E168" s="489" t="s">
        <v>820</v>
      </c>
      <c r="F168" s="490"/>
    </row>
    <row r="169" spans="1:6" ht="67.5">
      <c r="A169" s="324" t="s">
        <v>560</v>
      </c>
      <c r="B169" s="337" t="s">
        <v>402</v>
      </c>
      <c r="C169" s="491" t="s">
        <v>653</v>
      </c>
      <c r="D169" s="315">
        <v>795095.33</v>
      </c>
      <c r="E169" s="489" t="s">
        <v>821</v>
      </c>
      <c r="F169" s="490"/>
    </row>
    <row r="170" spans="1:6" ht="56.25">
      <c r="A170" s="324" t="s">
        <v>560</v>
      </c>
      <c r="B170" s="337" t="s">
        <v>402</v>
      </c>
      <c r="C170" s="491" t="s">
        <v>653</v>
      </c>
      <c r="D170" s="315">
        <v>399764.71</v>
      </c>
      <c r="E170" s="489" t="s">
        <v>820</v>
      </c>
      <c r="F170" s="490"/>
    </row>
    <row r="171" spans="1:6" ht="56.25">
      <c r="A171" s="324" t="s">
        <v>560</v>
      </c>
      <c r="B171" s="337" t="s">
        <v>402</v>
      </c>
      <c r="C171" s="491" t="s">
        <v>653</v>
      </c>
      <c r="D171" s="315">
        <v>803.25</v>
      </c>
      <c r="E171" s="489" t="s">
        <v>820</v>
      </c>
      <c r="F171" s="490"/>
    </row>
    <row r="172" spans="1:6" ht="22.5">
      <c r="A172" s="324" t="s">
        <v>560</v>
      </c>
      <c r="B172" s="337" t="s">
        <v>402</v>
      </c>
      <c r="C172" s="488">
        <v>1</v>
      </c>
      <c r="D172" s="315">
        <v>34999.71</v>
      </c>
      <c r="E172" s="489" t="s">
        <v>822</v>
      </c>
      <c r="F172" s="490"/>
    </row>
    <row r="173" spans="1:6" ht="56.25">
      <c r="A173" s="324" t="s">
        <v>560</v>
      </c>
      <c r="B173" s="337" t="s">
        <v>402</v>
      </c>
      <c r="C173" s="491" t="s">
        <v>653</v>
      </c>
      <c r="D173" s="315">
        <v>1875</v>
      </c>
      <c r="E173" s="489" t="s">
        <v>820</v>
      </c>
      <c r="F173" s="490"/>
    </row>
    <row r="174" spans="1:6" ht="45">
      <c r="A174" s="324" t="s">
        <v>560</v>
      </c>
      <c r="B174" s="337" t="s">
        <v>402</v>
      </c>
      <c r="C174" s="488">
        <v>22</v>
      </c>
      <c r="D174" s="315">
        <v>44858.69</v>
      </c>
      <c r="E174" s="489" t="s">
        <v>823</v>
      </c>
      <c r="F174" s="490"/>
    </row>
    <row r="175" spans="1:6" ht="56.25">
      <c r="A175" s="324" t="s">
        <v>560</v>
      </c>
      <c r="B175" s="337" t="s">
        <v>402</v>
      </c>
      <c r="C175" s="491" t="s">
        <v>653</v>
      </c>
      <c r="D175" s="315">
        <v>807840.01</v>
      </c>
      <c r="E175" s="489" t="s">
        <v>824</v>
      </c>
      <c r="F175" s="490"/>
    </row>
    <row r="176" spans="1:6" ht="101.25">
      <c r="A176" s="324" t="s">
        <v>560</v>
      </c>
      <c r="B176" s="337" t="s">
        <v>402</v>
      </c>
      <c r="C176" s="491" t="s">
        <v>653</v>
      </c>
      <c r="D176" s="315">
        <v>1229275.1200000001</v>
      </c>
      <c r="E176" s="489" t="s">
        <v>825</v>
      </c>
      <c r="F176" s="490"/>
    </row>
    <row r="177" spans="1:6" ht="123.75">
      <c r="A177" s="324" t="s">
        <v>560</v>
      </c>
      <c r="B177" s="337" t="s">
        <v>402</v>
      </c>
      <c r="C177" s="491" t="s">
        <v>653</v>
      </c>
      <c r="D177" s="315">
        <v>1639031.41</v>
      </c>
      <c r="E177" s="489" t="s">
        <v>826</v>
      </c>
      <c r="F177" s="490"/>
    </row>
    <row r="178" spans="1:6" ht="56.25">
      <c r="A178" s="324" t="s">
        <v>560</v>
      </c>
      <c r="B178" s="337" t="s">
        <v>402</v>
      </c>
      <c r="C178" s="491" t="s">
        <v>653</v>
      </c>
      <c r="D178" s="315">
        <v>807840.01</v>
      </c>
      <c r="E178" s="489" t="s">
        <v>827</v>
      </c>
      <c r="F178" s="490"/>
    </row>
    <row r="179" spans="1:6" ht="56.25">
      <c r="A179" s="324" t="s">
        <v>560</v>
      </c>
      <c r="B179" s="337" t="s">
        <v>402</v>
      </c>
      <c r="C179" s="491" t="s">
        <v>653</v>
      </c>
      <c r="D179" s="315">
        <v>410821.54</v>
      </c>
      <c r="E179" s="489" t="s">
        <v>828</v>
      </c>
      <c r="F179" s="490"/>
    </row>
    <row r="180" spans="1:6" ht="56.25">
      <c r="A180" s="324" t="s">
        <v>654</v>
      </c>
      <c r="B180" s="337" t="s">
        <v>402</v>
      </c>
      <c r="C180" s="488">
        <v>513</v>
      </c>
      <c r="D180" s="315">
        <v>49986.720000000001</v>
      </c>
      <c r="E180" s="489" t="s">
        <v>829</v>
      </c>
      <c r="F180" s="490"/>
    </row>
    <row r="181" spans="1:6" ht="78.75">
      <c r="A181" s="324" t="s">
        <v>566</v>
      </c>
      <c r="B181" s="337" t="s">
        <v>402</v>
      </c>
      <c r="C181" s="488">
        <f>115+108+10+1+27+24+11+30+256+3+9</f>
        <v>594</v>
      </c>
      <c r="D181" s="315">
        <v>835081.66</v>
      </c>
      <c r="E181" s="489" t="s">
        <v>830</v>
      </c>
      <c r="F181" s="490"/>
    </row>
    <row r="182" spans="1:6" ht="78.75">
      <c r="A182" s="324" t="s">
        <v>566</v>
      </c>
      <c r="B182" s="324" t="s">
        <v>655</v>
      </c>
      <c r="C182" s="488">
        <v>27</v>
      </c>
      <c r="D182" s="315">
        <v>15660</v>
      </c>
      <c r="E182" s="489" t="s">
        <v>830</v>
      </c>
      <c r="F182" s="490"/>
    </row>
    <row r="183" spans="1:6" ht="78.75">
      <c r="A183" s="324" t="s">
        <v>566</v>
      </c>
      <c r="B183" s="337" t="s">
        <v>656</v>
      </c>
      <c r="C183" s="488">
        <v>2</v>
      </c>
      <c r="D183" s="315">
        <v>1753.92</v>
      </c>
      <c r="E183" s="489" t="s">
        <v>830</v>
      </c>
      <c r="F183" s="490"/>
    </row>
    <row r="184" spans="1:6" ht="78.75">
      <c r="A184" s="324" t="s">
        <v>566</v>
      </c>
      <c r="B184" s="337" t="s">
        <v>656</v>
      </c>
      <c r="C184" s="488">
        <v>3</v>
      </c>
      <c r="D184" s="315">
        <v>13224</v>
      </c>
      <c r="E184" s="489" t="s">
        <v>830</v>
      </c>
      <c r="F184" s="490"/>
    </row>
    <row r="185" spans="1:6" ht="78.75">
      <c r="A185" s="324" t="s">
        <v>566</v>
      </c>
      <c r="B185" s="337" t="s">
        <v>656</v>
      </c>
      <c r="C185" s="488">
        <v>350</v>
      </c>
      <c r="D185" s="315">
        <v>23629.200000000001</v>
      </c>
      <c r="E185" s="489" t="s">
        <v>830</v>
      </c>
      <c r="F185" s="490"/>
    </row>
    <row r="186" spans="1:6" ht="78.75">
      <c r="A186" s="324" t="s">
        <v>566</v>
      </c>
      <c r="B186" s="324" t="s">
        <v>655</v>
      </c>
      <c r="C186" s="488">
        <v>27</v>
      </c>
      <c r="D186" s="315">
        <v>21436.799999999999</v>
      </c>
      <c r="E186" s="489" t="s">
        <v>830</v>
      </c>
      <c r="F186" s="490"/>
    </row>
    <row r="187" spans="1:6" ht="78.75">
      <c r="A187" s="324" t="s">
        <v>566</v>
      </c>
      <c r="B187" s="337" t="s">
        <v>402</v>
      </c>
      <c r="C187" s="488">
        <v>300</v>
      </c>
      <c r="D187" s="315">
        <v>46980</v>
      </c>
      <c r="E187" s="489" t="s">
        <v>830</v>
      </c>
      <c r="F187" s="490"/>
    </row>
    <row r="188" spans="1:6" ht="78.75">
      <c r="A188" s="324" t="s">
        <v>566</v>
      </c>
      <c r="B188" s="337" t="s">
        <v>402</v>
      </c>
      <c r="C188" s="488">
        <v>80</v>
      </c>
      <c r="D188" s="315">
        <v>111360</v>
      </c>
      <c r="E188" s="489" t="s">
        <v>831</v>
      </c>
      <c r="F188" s="490"/>
    </row>
    <row r="189" spans="1:6" ht="78.75">
      <c r="A189" s="324" t="s">
        <v>566</v>
      </c>
      <c r="B189" s="337" t="s">
        <v>402</v>
      </c>
      <c r="C189" s="488">
        <v>350</v>
      </c>
      <c r="D189" s="315">
        <v>291220.40999999997</v>
      </c>
      <c r="E189" s="489" t="s">
        <v>830</v>
      </c>
      <c r="F189" s="490"/>
    </row>
    <row r="190" spans="1:6" ht="45">
      <c r="A190" s="324" t="s">
        <v>560</v>
      </c>
      <c r="B190" s="337" t="s">
        <v>402</v>
      </c>
      <c r="C190" s="488">
        <v>9</v>
      </c>
      <c r="D190" s="315">
        <v>-37800</v>
      </c>
      <c r="E190" s="489" t="s">
        <v>832</v>
      </c>
    </row>
    <row r="191" spans="1:6" ht="45">
      <c r="A191" s="324" t="s">
        <v>560</v>
      </c>
      <c r="B191" s="337" t="s">
        <v>402</v>
      </c>
      <c r="C191" s="488">
        <v>20</v>
      </c>
      <c r="D191" s="315">
        <v>-84000</v>
      </c>
      <c r="E191" s="489" t="s">
        <v>833</v>
      </c>
    </row>
    <row r="192" spans="1:6" ht="56.25">
      <c r="A192" s="324" t="s">
        <v>560</v>
      </c>
      <c r="B192" s="337" t="s">
        <v>402</v>
      </c>
      <c r="C192" s="488">
        <v>27</v>
      </c>
      <c r="D192" s="315">
        <v>-11340</v>
      </c>
      <c r="E192" s="489" t="s">
        <v>834</v>
      </c>
    </row>
    <row r="193" spans="1:5" ht="56.25">
      <c r="A193" s="324" t="s">
        <v>560</v>
      </c>
      <c r="B193" s="337" t="s">
        <v>402</v>
      </c>
      <c r="C193" s="488">
        <v>48</v>
      </c>
      <c r="D193" s="315">
        <v>-20160</v>
      </c>
      <c r="E193" s="489" t="s">
        <v>835</v>
      </c>
    </row>
    <row r="194" spans="1:5" ht="78.75">
      <c r="A194" s="491" t="s">
        <v>836</v>
      </c>
      <c r="B194" s="337" t="s">
        <v>837</v>
      </c>
      <c r="C194" s="488">
        <v>315</v>
      </c>
      <c r="D194" s="315">
        <v>94513.9</v>
      </c>
      <c r="E194" s="489" t="s">
        <v>838</v>
      </c>
    </row>
    <row r="195" spans="1:5" ht="45">
      <c r="A195" s="491" t="s">
        <v>836</v>
      </c>
      <c r="B195" s="337" t="s">
        <v>402</v>
      </c>
      <c r="C195" s="488">
        <v>2000</v>
      </c>
      <c r="D195" s="315">
        <v>225248.8</v>
      </c>
      <c r="E195" s="489" t="s">
        <v>839</v>
      </c>
    </row>
    <row r="196" spans="1:5" ht="45">
      <c r="A196" s="491" t="s">
        <v>836</v>
      </c>
      <c r="B196" s="337" t="s">
        <v>402</v>
      </c>
      <c r="C196" s="488">
        <v>2000</v>
      </c>
      <c r="D196" s="315">
        <v>190240</v>
      </c>
      <c r="E196" s="489" t="s">
        <v>840</v>
      </c>
    </row>
    <row r="197" spans="1:5">
      <c r="A197" s="491"/>
      <c r="B197" s="488"/>
      <c r="C197" s="488"/>
      <c r="D197" s="315"/>
      <c r="E197" s="489"/>
    </row>
    <row r="198" spans="1:5">
      <c r="A198" s="491"/>
      <c r="B198" s="488"/>
      <c r="C198" s="488"/>
      <c r="D198" s="315"/>
      <c r="E198" s="489"/>
    </row>
    <row r="199" spans="1:5">
      <c r="A199" s="493"/>
      <c r="B199" s="493"/>
      <c r="C199" s="488"/>
      <c r="D199" s="493"/>
      <c r="E199" s="489"/>
    </row>
    <row r="200" spans="1:5">
      <c r="A200" s="488" t="s">
        <v>139</v>
      </c>
      <c r="B200" s="493"/>
      <c r="C200" s="493"/>
      <c r="D200" s="494">
        <f>SUM(D8:D199)</f>
        <v>32232488.099999998</v>
      </c>
      <c r="E200" s="489"/>
    </row>
    <row r="201" spans="1:5">
      <c r="A201" s="488"/>
      <c r="B201" s="488"/>
      <c r="C201" s="488"/>
      <c r="D201" s="488"/>
      <c r="E201" s="495"/>
    </row>
    <row r="203" spans="1:5">
      <c r="D203" s="379"/>
    </row>
    <row r="204" spans="1:5">
      <c r="D204" s="492"/>
    </row>
    <row r="205" spans="1:5">
      <c r="D205" s="492"/>
    </row>
    <row r="206" spans="1:5">
      <c r="D206" s="492"/>
    </row>
  </sheetData>
  <mergeCells count="7">
    <mergeCell ref="A1:E1"/>
    <mergeCell ref="A3:E3"/>
    <mergeCell ref="A4:E4"/>
    <mergeCell ref="A5:A6"/>
    <mergeCell ref="B5:C5"/>
    <mergeCell ref="D5:D6"/>
    <mergeCell ref="E5:E6"/>
  </mergeCells>
  <conditionalFormatting sqref="A4">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92" orientation="landscape" r:id="rId1"/>
  <headerFooter scaleWithDoc="0">
    <oddHeader>&amp;C&amp;G</oddHeader>
    <oddFooter>&amp;C&amp;G</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8"/>
  <sheetViews>
    <sheetView showGridLines="0" view="pageLayout" topLeftCell="A10" zoomScaleNormal="100" workbookViewId="0">
      <selection activeCell="B5" sqref="B5:E5"/>
    </sheetView>
  </sheetViews>
  <sheetFormatPr baseColWidth="10" defaultRowHeight="13.5"/>
  <cols>
    <col min="1" max="1" width="40.7109375" style="318" customWidth="1"/>
    <col min="2" max="3" width="13.7109375" style="318" customWidth="1"/>
    <col min="4" max="4" width="16.28515625" style="318" customWidth="1"/>
    <col min="5" max="5" width="13.7109375" style="318" customWidth="1"/>
    <col min="6" max="6" width="45.7109375" style="318" customWidth="1"/>
    <col min="7" max="256" width="11.42578125" style="318"/>
    <col min="257" max="257" width="40.7109375" style="318" customWidth="1"/>
    <col min="258" max="259" width="13.7109375" style="318" customWidth="1"/>
    <col min="260" max="260" width="16.28515625" style="318" customWidth="1"/>
    <col min="261" max="261" width="13.7109375" style="318" customWidth="1"/>
    <col min="262" max="262" width="45.7109375" style="318" customWidth="1"/>
    <col min="263" max="512" width="11.42578125" style="318"/>
    <col min="513" max="513" width="40.7109375" style="318" customWidth="1"/>
    <col min="514" max="515" width="13.7109375" style="318" customWidth="1"/>
    <col min="516" max="516" width="16.28515625" style="318" customWidth="1"/>
    <col min="517" max="517" width="13.7109375" style="318" customWidth="1"/>
    <col min="518" max="518" width="45.7109375" style="318" customWidth="1"/>
    <col min="519" max="768" width="11.42578125" style="318"/>
    <col min="769" max="769" width="40.7109375" style="318" customWidth="1"/>
    <col min="770" max="771" width="13.7109375" style="318" customWidth="1"/>
    <col min="772" max="772" width="16.28515625" style="318" customWidth="1"/>
    <col min="773" max="773" width="13.7109375" style="318" customWidth="1"/>
    <col min="774" max="774" width="45.7109375" style="318" customWidth="1"/>
    <col min="775" max="1024" width="11.42578125" style="318"/>
    <col min="1025" max="1025" width="40.7109375" style="318" customWidth="1"/>
    <col min="1026" max="1027" width="13.7109375" style="318" customWidth="1"/>
    <col min="1028" max="1028" width="16.28515625" style="318" customWidth="1"/>
    <col min="1029" max="1029" width="13.7109375" style="318" customWidth="1"/>
    <col min="1030" max="1030" width="45.7109375" style="318" customWidth="1"/>
    <col min="1031" max="1280" width="11.42578125" style="318"/>
    <col min="1281" max="1281" width="40.7109375" style="318" customWidth="1"/>
    <col min="1282" max="1283" width="13.7109375" style="318" customWidth="1"/>
    <col min="1284" max="1284" width="16.28515625" style="318" customWidth="1"/>
    <col min="1285" max="1285" width="13.7109375" style="318" customWidth="1"/>
    <col min="1286" max="1286" width="45.7109375" style="318" customWidth="1"/>
    <col min="1287" max="1536" width="11.42578125" style="318"/>
    <col min="1537" max="1537" width="40.7109375" style="318" customWidth="1"/>
    <col min="1538" max="1539" width="13.7109375" style="318" customWidth="1"/>
    <col min="1540" max="1540" width="16.28515625" style="318" customWidth="1"/>
    <col min="1541" max="1541" width="13.7109375" style="318" customWidth="1"/>
    <col min="1542" max="1542" width="45.7109375" style="318" customWidth="1"/>
    <col min="1543" max="1792" width="11.42578125" style="318"/>
    <col min="1793" max="1793" width="40.7109375" style="318" customWidth="1"/>
    <col min="1794" max="1795" width="13.7109375" style="318" customWidth="1"/>
    <col min="1796" max="1796" width="16.28515625" style="318" customWidth="1"/>
    <col min="1797" max="1797" width="13.7109375" style="318" customWidth="1"/>
    <col min="1798" max="1798" width="45.7109375" style="318" customWidth="1"/>
    <col min="1799" max="2048" width="11.42578125" style="318"/>
    <col min="2049" max="2049" width="40.7109375" style="318" customWidth="1"/>
    <col min="2050" max="2051" width="13.7109375" style="318" customWidth="1"/>
    <col min="2052" max="2052" width="16.28515625" style="318" customWidth="1"/>
    <col min="2053" max="2053" width="13.7109375" style="318" customWidth="1"/>
    <col min="2054" max="2054" width="45.7109375" style="318" customWidth="1"/>
    <col min="2055" max="2304" width="11.42578125" style="318"/>
    <col min="2305" max="2305" width="40.7109375" style="318" customWidth="1"/>
    <col min="2306" max="2307" width="13.7109375" style="318" customWidth="1"/>
    <col min="2308" max="2308" width="16.28515625" style="318" customWidth="1"/>
    <col min="2309" max="2309" width="13.7109375" style="318" customWidth="1"/>
    <col min="2310" max="2310" width="45.7109375" style="318" customWidth="1"/>
    <col min="2311" max="2560" width="11.42578125" style="318"/>
    <col min="2561" max="2561" width="40.7109375" style="318" customWidth="1"/>
    <col min="2562" max="2563" width="13.7109375" style="318" customWidth="1"/>
    <col min="2564" max="2564" width="16.28515625" style="318" customWidth="1"/>
    <col min="2565" max="2565" width="13.7109375" style="318" customWidth="1"/>
    <col min="2566" max="2566" width="45.7109375" style="318" customWidth="1"/>
    <col min="2567" max="2816" width="11.42578125" style="318"/>
    <col min="2817" max="2817" width="40.7109375" style="318" customWidth="1"/>
    <col min="2818" max="2819" width="13.7109375" style="318" customWidth="1"/>
    <col min="2820" max="2820" width="16.28515625" style="318" customWidth="1"/>
    <col min="2821" max="2821" width="13.7109375" style="318" customWidth="1"/>
    <col min="2822" max="2822" width="45.7109375" style="318" customWidth="1"/>
    <col min="2823" max="3072" width="11.42578125" style="318"/>
    <col min="3073" max="3073" width="40.7109375" style="318" customWidth="1"/>
    <col min="3074" max="3075" width="13.7109375" style="318" customWidth="1"/>
    <col min="3076" max="3076" width="16.28515625" style="318" customWidth="1"/>
    <col min="3077" max="3077" width="13.7109375" style="318" customWidth="1"/>
    <col min="3078" max="3078" width="45.7109375" style="318" customWidth="1"/>
    <col min="3079" max="3328" width="11.42578125" style="318"/>
    <col min="3329" max="3329" width="40.7109375" style="318" customWidth="1"/>
    <col min="3330" max="3331" width="13.7109375" style="318" customWidth="1"/>
    <col min="3332" max="3332" width="16.28515625" style="318" customWidth="1"/>
    <col min="3333" max="3333" width="13.7109375" style="318" customWidth="1"/>
    <col min="3334" max="3334" width="45.7109375" style="318" customWidth="1"/>
    <col min="3335" max="3584" width="11.42578125" style="318"/>
    <col min="3585" max="3585" width="40.7109375" style="318" customWidth="1"/>
    <col min="3586" max="3587" width="13.7109375" style="318" customWidth="1"/>
    <col min="3588" max="3588" width="16.28515625" style="318" customWidth="1"/>
    <col min="3589" max="3589" width="13.7109375" style="318" customWidth="1"/>
    <col min="3590" max="3590" width="45.7109375" style="318" customWidth="1"/>
    <col min="3591" max="3840" width="11.42578125" style="318"/>
    <col min="3841" max="3841" width="40.7109375" style="318" customWidth="1"/>
    <col min="3842" max="3843" width="13.7109375" style="318" customWidth="1"/>
    <col min="3844" max="3844" width="16.28515625" style="318" customWidth="1"/>
    <col min="3845" max="3845" width="13.7109375" style="318" customWidth="1"/>
    <col min="3846" max="3846" width="45.7109375" style="318" customWidth="1"/>
    <col min="3847" max="4096" width="11.42578125" style="318"/>
    <col min="4097" max="4097" width="40.7109375" style="318" customWidth="1"/>
    <col min="4098" max="4099" width="13.7109375" style="318" customWidth="1"/>
    <col min="4100" max="4100" width="16.28515625" style="318" customWidth="1"/>
    <col min="4101" max="4101" width="13.7109375" style="318" customWidth="1"/>
    <col min="4102" max="4102" width="45.7109375" style="318" customWidth="1"/>
    <col min="4103" max="4352" width="11.42578125" style="318"/>
    <col min="4353" max="4353" width="40.7109375" style="318" customWidth="1"/>
    <col min="4354" max="4355" width="13.7109375" style="318" customWidth="1"/>
    <col min="4356" max="4356" width="16.28515625" style="318" customWidth="1"/>
    <col min="4357" max="4357" width="13.7109375" style="318" customWidth="1"/>
    <col min="4358" max="4358" width="45.7109375" style="318" customWidth="1"/>
    <col min="4359" max="4608" width="11.42578125" style="318"/>
    <col min="4609" max="4609" width="40.7109375" style="318" customWidth="1"/>
    <col min="4610" max="4611" width="13.7109375" style="318" customWidth="1"/>
    <col min="4612" max="4612" width="16.28515625" style="318" customWidth="1"/>
    <col min="4613" max="4613" width="13.7109375" style="318" customWidth="1"/>
    <col min="4614" max="4614" width="45.7109375" style="318" customWidth="1"/>
    <col min="4615" max="4864" width="11.42578125" style="318"/>
    <col min="4865" max="4865" width="40.7109375" style="318" customWidth="1"/>
    <col min="4866" max="4867" width="13.7109375" style="318" customWidth="1"/>
    <col min="4868" max="4868" width="16.28515625" style="318" customWidth="1"/>
    <col min="4869" max="4869" width="13.7109375" style="318" customWidth="1"/>
    <col min="4870" max="4870" width="45.7109375" style="318" customWidth="1"/>
    <col min="4871" max="5120" width="11.42578125" style="318"/>
    <col min="5121" max="5121" width="40.7109375" style="318" customWidth="1"/>
    <col min="5122" max="5123" width="13.7109375" style="318" customWidth="1"/>
    <col min="5124" max="5124" width="16.28515625" style="318" customWidth="1"/>
    <col min="5125" max="5125" width="13.7109375" style="318" customWidth="1"/>
    <col min="5126" max="5126" width="45.7109375" style="318" customWidth="1"/>
    <col min="5127" max="5376" width="11.42578125" style="318"/>
    <col min="5377" max="5377" width="40.7109375" style="318" customWidth="1"/>
    <col min="5378" max="5379" width="13.7109375" style="318" customWidth="1"/>
    <col min="5380" max="5380" width="16.28515625" style="318" customWidth="1"/>
    <col min="5381" max="5381" width="13.7109375" style="318" customWidth="1"/>
    <col min="5382" max="5382" width="45.7109375" style="318" customWidth="1"/>
    <col min="5383" max="5632" width="11.42578125" style="318"/>
    <col min="5633" max="5633" width="40.7109375" style="318" customWidth="1"/>
    <col min="5634" max="5635" width="13.7109375" style="318" customWidth="1"/>
    <col min="5636" max="5636" width="16.28515625" style="318" customWidth="1"/>
    <col min="5637" max="5637" width="13.7109375" style="318" customWidth="1"/>
    <col min="5638" max="5638" width="45.7109375" style="318" customWidth="1"/>
    <col min="5639" max="5888" width="11.42578125" style="318"/>
    <col min="5889" max="5889" width="40.7109375" style="318" customWidth="1"/>
    <col min="5890" max="5891" width="13.7109375" style="318" customWidth="1"/>
    <col min="5892" max="5892" width="16.28515625" style="318" customWidth="1"/>
    <col min="5893" max="5893" width="13.7109375" style="318" customWidth="1"/>
    <col min="5894" max="5894" width="45.7109375" style="318" customWidth="1"/>
    <col min="5895" max="6144" width="11.42578125" style="318"/>
    <col min="6145" max="6145" width="40.7109375" style="318" customWidth="1"/>
    <col min="6146" max="6147" width="13.7109375" style="318" customWidth="1"/>
    <col min="6148" max="6148" width="16.28515625" style="318" customWidth="1"/>
    <col min="6149" max="6149" width="13.7109375" style="318" customWidth="1"/>
    <col min="6150" max="6150" width="45.7109375" style="318" customWidth="1"/>
    <col min="6151" max="6400" width="11.42578125" style="318"/>
    <col min="6401" max="6401" width="40.7109375" style="318" customWidth="1"/>
    <col min="6402" max="6403" width="13.7109375" style="318" customWidth="1"/>
    <col min="6404" max="6404" width="16.28515625" style="318" customWidth="1"/>
    <col min="6405" max="6405" width="13.7109375" style="318" customWidth="1"/>
    <col min="6406" max="6406" width="45.7109375" style="318" customWidth="1"/>
    <col min="6407" max="6656" width="11.42578125" style="318"/>
    <col min="6657" max="6657" width="40.7109375" style="318" customWidth="1"/>
    <col min="6658" max="6659" width="13.7109375" style="318" customWidth="1"/>
    <col min="6660" max="6660" width="16.28515625" style="318" customWidth="1"/>
    <col min="6661" max="6661" width="13.7109375" style="318" customWidth="1"/>
    <col min="6662" max="6662" width="45.7109375" style="318" customWidth="1"/>
    <col min="6663" max="6912" width="11.42578125" style="318"/>
    <col min="6913" max="6913" width="40.7109375" style="318" customWidth="1"/>
    <col min="6914" max="6915" width="13.7109375" style="318" customWidth="1"/>
    <col min="6916" max="6916" width="16.28515625" style="318" customWidth="1"/>
    <col min="6917" max="6917" width="13.7109375" style="318" customWidth="1"/>
    <col min="6918" max="6918" width="45.7109375" style="318" customWidth="1"/>
    <col min="6919" max="7168" width="11.42578125" style="318"/>
    <col min="7169" max="7169" width="40.7109375" style="318" customWidth="1"/>
    <col min="7170" max="7171" width="13.7109375" style="318" customWidth="1"/>
    <col min="7172" max="7172" width="16.28515625" style="318" customWidth="1"/>
    <col min="7173" max="7173" width="13.7109375" style="318" customWidth="1"/>
    <col min="7174" max="7174" width="45.7109375" style="318" customWidth="1"/>
    <col min="7175" max="7424" width="11.42578125" style="318"/>
    <col min="7425" max="7425" width="40.7109375" style="318" customWidth="1"/>
    <col min="7426" max="7427" width="13.7109375" style="318" customWidth="1"/>
    <col min="7428" max="7428" width="16.28515625" style="318" customWidth="1"/>
    <col min="7429" max="7429" width="13.7109375" style="318" customWidth="1"/>
    <col min="7430" max="7430" width="45.7109375" style="318" customWidth="1"/>
    <col min="7431" max="7680" width="11.42578125" style="318"/>
    <col min="7681" max="7681" width="40.7109375" style="318" customWidth="1"/>
    <col min="7682" max="7683" width="13.7109375" style="318" customWidth="1"/>
    <col min="7684" max="7684" width="16.28515625" style="318" customWidth="1"/>
    <col min="7685" max="7685" width="13.7109375" style="318" customWidth="1"/>
    <col min="7686" max="7686" width="45.7109375" style="318" customWidth="1"/>
    <col min="7687" max="7936" width="11.42578125" style="318"/>
    <col min="7937" max="7937" width="40.7109375" style="318" customWidth="1"/>
    <col min="7938" max="7939" width="13.7109375" style="318" customWidth="1"/>
    <col min="7940" max="7940" width="16.28515625" style="318" customWidth="1"/>
    <col min="7941" max="7941" width="13.7109375" style="318" customWidth="1"/>
    <col min="7942" max="7942" width="45.7109375" style="318" customWidth="1"/>
    <col min="7943" max="8192" width="11.42578125" style="318"/>
    <col min="8193" max="8193" width="40.7109375" style="318" customWidth="1"/>
    <col min="8194" max="8195" width="13.7109375" style="318" customWidth="1"/>
    <col min="8196" max="8196" width="16.28515625" style="318" customWidth="1"/>
    <col min="8197" max="8197" width="13.7109375" style="318" customWidth="1"/>
    <col min="8198" max="8198" width="45.7109375" style="318" customWidth="1"/>
    <col min="8199" max="8448" width="11.42578125" style="318"/>
    <col min="8449" max="8449" width="40.7109375" style="318" customWidth="1"/>
    <col min="8450" max="8451" width="13.7109375" style="318" customWidth="1"/>
    <col min="8452" max="8452" width="16.28515625" style="318" customWidth="1"/>
    <col min="8453" max="8453" width="13.7109375" style="318" customWidth="1"/>
    <col min="8454" max="8454" width="45.7109375" style="318" customWidth="1"/>
    <col min="8455" max="8704" width="11.42578125" style="318"/>
    <col min="8705" max="8705" width="40.7109375" style="318" customWidth="1"/>
    <col min="8706" max="8707" width="13.7109375" style="318" customWidth="1"/>
    <col min="8708" max="8708" width="16.28515625" style="318" customWidth="1"/>
    <col min="8709" max="8709" width="13.7109375" style="318" customWidth="1"/>
    <col min="8710" max="8710" width="45.7109375" style="318" customWidth="1"/>
    <col min="8711" max="8960" width="11.42578125" style="318"/>
    <col min="8961" max="8961" width="40.7109375" style="318" customWidth="1"/>
    <col min="8962" max="8963" width="13.7109375" style="318" customWidth="1"/>
    <col min="8964" max="8964" width="16.28515625" style="318" customWidth="1"/>
    <col min="8965" max="8965" width="13.7109375" style="318" customWidth="1"/>
    <col min="8966" max="8966" width="45.7109375" style="318" customWidth="1"/>
    <col min="8967" max="9216" width="11.42578125" style="318"/>
    <col min="9217" max="9217" width="40.7109375" style="318" customWidth="1"/>
    <col min="9218" max="9219" width="13.7109375" style="318" customWidth="1"/>
    <col min="9220" max="9220" width="16.28515625" style="318" customWidth="1"/>
    <col min="9221" max="9221" width="13.7109375" style="318" customWidth="1"/>
    <col min="9222" max="9222" width="45.7109375" style="318" customWidth="1"/>
    <col min="9223" max="9472" width="11.42578125" style="318"/>
    <col min="9473" max="9473" width="40.7109375" style="318" customWidth="1"/>
    <col min="9474" max="9475" width="13.7109375" style="318" customWidth="1"/>
    <col min="9476" max="9476" width="16.28515625" style="318" customWidth="1"/>
    <col min="9477" max="9477" width="13.7109375" style="318" customWidth="1"/>
    <col min="9478" max="9478" width="45.7109375" style="318" customWidth="1"/>
    <col min="9479" max="9728" width="11.42578125" style="318"/>
    <col min="9729" max="9729" width="40.7109375" style="318" customWidth="1"/>
    <col min="9730" max="9731" width="13.7109375" style="318" customWidth="1"/>
    <col min="9732" max="9732" width="16.28515625" style="318" customWidth="1"/>
    <col min="9733" max="9733" width="13.7109375" style="318" customWidth="1"/>
    <col min="9734" max="9734" width="45.7109375" style="318" customWidth="1"/>
    <col min="9735" max="9984" width="11.42578125" style="318"/>
    <col min="9985" max="9985" width="40.7109375" style="318" customWidth="1"/>
    <col min="9986" max="9987" width="13.7109375" style="318" customWidth="1"/>
    <col min="9988" max="9988" width="16.28515625" style="318" customWidth="1"/>
    <col min="9989" max="9989" width="13.7109375" style="318" customWidth="1"/>
    <col min="9990" max="9990" width="45.7109375" style="318" customWidth="1"/>
    <col min="9991" max="10240" width="11.42578125" style="318"/>
    <col min="10241" max="10241" width="40.7109375" style="318" customWidth="1"/>
    <col min="10242" max="10243" width="13.7109375" style="318" customWidth="1"/>
    <col min="10244" max="10244" width="16.28515625" style="318" customWidth="1"/>
    <col min="10245" max="10245" width="13.7109375" style="318" customWidth="1"/>
    <col min="10246" max="10246" width="45.7109375" style="318" customWidth="1"/>
    <col min="10247" max="10496" width="11.42578125" style="318"/>
    <col min="10497" max="10497" width="40.7109375" style="318" customWidth="1"/>
    <col min="10498" max="10499" width="13.7109375" style="318" customWidth="1"/>
    <col min="10500" max="10500" width="16.28515625" style="318" customWidth="1"/>
    <col min="10501" max="10501" width="13.7109375" style="318" customWidth="1"/>
    <col min="10502" max="10502" width="45.7109375" style="318" customWidth="1"/>
    <col min="10503" max="10752" width="11.42578125" style="318"/>
    <col min="10753" max="10753" width="40.7109375" style="318" customWidth="1"/>
    <col min="10754" max="10755" width="13.7109375" style="318" customWidth="1"/>
    <col min="10756" max="10756" width="16.28515625" style="318" customWidth="1"/>
    <col min="10757" max="10757" width="13.7109375" style="318" customWidth="1"/>
    <col min="10758" max="10758" width="45.7109375" style="318" customWidth="1"/>
    <col min="10759" max="11008" width="11.42578125" style="318"/>
    <col min="11009" max="11009" width="40.7109375" style="318" customWidth="1"/>
    <col min="11010" max="11011" width="13.7109375" style="318" customWidth="1"/>
    <col min="11012" max="11012" width="16.28515625" style="318" customWidth="1"/>
    <col min="11013" max="11013" width="13.7109375" style="318" customWidth="1"/>
    <col min="11014" max="11014" width="45.7109375" style="318" customWidth="1"/>
    <col min="11015" max="11264" width="11.42578125" style="318"/>
    <col min="11265" max="11265" width="40.7109375" style="318" customWidth="1"/>
    <col min="11266" max="11267" width="13.7109375" style="318" customWidth="1"/>
    <col min="11268" max="11268" width="16.28515625" style="318" customWidth="1"/>
    <col min="11269" max="11269" width="13.7109375" style="318" customWidth="1"/>
    <col min="11270" max="11270" width="45.7109375" style="318" customWidth="1"/>
    <col min="11271" max="11520" width="11.42578125" style="318"/>
    <col min="11521" max="11521" width="40.7109375" style="318" customWidth="1"/>
    <col min="11522" max="11523" width="13.7109375" style="318" customWidth="1"/>
    <col min="11524" max="11524" width="16.28515625" style="318" customWidth="1"/>
    <col min="11525" max="11525" width="13.7109375" style="318" customWidth="1"/>
    <col min="11526" max="11526" width="45.7109375" style="318" customWidth="1"/>
    <col min="11527" max="11776" width="11.42578125" style="318"/>
    <col min="11777" max="11777" width="40.7109375" style="318" customWidth="1"/>
    <col min="11778" max="11779" width="13.7109375" style="318" customWidth="1"/>
    <col min="11780" max="11780" width="16.28515625" style="318" customWidth="1"/>
    <col min="11781" max="11781" width="13.7109375" style="318" customWidth="1"/>
    <col min="11782" max="11782" width="45.7109375" style="318" customWidth="1"/>
    <col min="11783" max="12032" width="11.42578125" style="318"/>
    <col min="12033" max="12033" width="40.7109375" style="318" customWidth="1"/>
    <col min="12034" max="12035" width="13.7109375" style="318" customWidth="1"/>
    <col min="12036" max="12036" width="16.28515625" style="318" customWidth="1"/>
    <col min="12037" max="12037" width="13.7109375" style="318" customWidth="1"/>
    <col min="12038" max="12038" width="45.7109375" style="318" customWidth="1"/>
    <col min="12039" max="12288" width="11.42578125" style="318"/>
    <col min="12289" max="12289" width="40.7109375" style="318" customWidth="1"/>
    <col min="12290" max="12291" width="13.7109375" style="318" customWidth="1"/>
    <col min="12292" max="12292" width="16.28515625" style="318" customWidth="1"/>
    <col min="12293" max="12293" width="13.7109375" style="318" customWidth="1"/>
    <col min="12294" max="12294" width="45.7109375" style="318" customWidth="1"/>
    <col min="12295" max="12544" width="11.42578125" style="318"/>
    <col min="12545" max="12545" width="40.7109375" style="318" customWidth="1"/>
    <col min="12546" max="12547" width="13.7109375" style="318" customWidth="1"/>
    <col min="12548" max="12548" width="16.28515625" style="318" customWidth="1"/>
    <col min="12549" max="12549" width="13.7109375" style="318" customWidth="1"/>
    <col min="12550" max="12550" width="45.7109375" style="318" customWidth="1"/>
    <col min="12551" max="12800" width="11.42578125" style="318"/>
    <col min="12801" max="12801" width="40.7109375" style="318" customWidth="1"/>
    <col min="12802" max="12803" width="13.7109375" style="318" customWidth="1"/>
    <col min="12804" max="12804" width="16.28515625" style="318" customWidth="1"/>
    <col min="12805" max="12805" width="13.7109375" style="318" customWidth="1"/>
    <col min="12806" max="12806" width="45.7109375" style="318" customWidth="1"/>
    <col min="12807" max="13056" width="11.42578125" style="318"/>
    <col min="13057" max="13057" width="40.7109375" style="318" customWidth="1"/>
    <col min="13058" max="13059" width="13.7109375" style="318" customWidth="1"/>
    <col min="13060" max="13060" width="16.28515625" style="318" customWidth="1"/>
    <col min="13061" max="13061" width="13.7109375" style="318" customWidth="1"/>
    <col min="13062" max="13062" width="45.7109375" style="318" customWidth="1"/>
    <col min="13063" max="13312" width="11.42578125" style="318"/>
    <col min="13313" max="13313" width="40.7109375" style="318" customWidth="1"/>
    <col min="13314" max="13315" width="13.7109375" style="318" customWidth="1"/>
    <col min="13316" max="13316" width="16.28515625" style="318" customWidth="1"/>
    <col min="13317" max="13317" width="13.7109375" style="318" customWidth="1"/>
    <col min="13318" max="13318" width="45.7109375" style="318" customWidth="1"/>
    <col min="13319" max="13568" width="11.42578125" style="318"/>
    <col min="13569" max="13569" width="40.7109375" style="318" customWidth="1"/>
    <col min="13570" max="13571" width="13.7109375" style="318" customWidth="1"/>
    <col min="13572" max="13572" width="16.28515625" style="318" customWidth="1"/>
    <col min="13573" max="13573" width="13.7109375" style="318" customWidth="1"/>
    <col min="13574" max="13574" width="45.7109375" style="318" customWidth="1"/>
    <col min="13575" max="13824" width="11.42578125" style="318"/>
    <col min="13825" max="13825" width="40.7109375" style="318" customWidth="1"/>
    <col min="13826" max="13827" width="13.7109375" style="318" customWidth="1"/>
    <col min="13828" max="13828" width="16.28515625" style="318" customWidth="1"/>
    <col min="13829" max="13829" width="13.7109375" style="318" customWidth="1"/>
    <col min="13830" max="13830" width="45.7109375" style="318" customWidth="1"/>
    <col min="13831" max="14080" width="11.42578125" style="318"/>
    <col min="14081" max="14081" width="40.7109375" style="318" customWidth="1"/>
    <col min="14082" max="14083" width="13.7109375" style="318" customWidth="1"/>
    <col min="14084" max="14084" width="16.28515625" style="318" customWidth="1"/>
    <col min="14085" max="14085" width="13.7109375" style="318" customWidth="1"/>
    <col min="14086" max="14086" width="45.7109375" style="318" customWidth="1"/>
    <col min="14087" max="14336" width="11.42578125" style="318"/>
    <col min="14337" max="14337" width="40.7109375" style="318" customWidth="1"/>
    <col min="14338" max="14339" width="13.7109375" style="318" customWidth="1"/>
    <col min="14340" max="14340" width="16.28515625" style="318" customWidth="1"/>
    <col min="14341" max="14341" width="13.7109375" style="318" customWidth="1"/>
    <col min="14342" max="14342" width="45.7109375" style="318" customWidth="1"/>
    <col min="14343" max="14592" width="11.42578125" style="318"/>
    <col min="14593" max="14593" width="40.7109375" style="318" customWidth="1"/>
    <col min="14594" max="14595" width="13.7109375" style="318" customWidth="1"/>
    <col min="14596" max="14596" width="16.28515625" style="318" customWidth="1"/>
    <col min="14597" max="14597" width="13.7109375" style="318" customWidth="1"/>
    <col min="14598" max="14598" width="45.7109375" style="318" customWidth="1"/>
    <col min="14599" max="14848" width="11.42578125" style="318"/>
    <col min="14849" max="14849" width="40.7109375" style="318" customWidth="1"/>
    <col min="14850" max="14851" width="13.7109375" style="318" customWidth="1"/>
    <col min="14852" max="14852" width="16.28515625" style="318" customWidth="1"/>
    <col min="14853" max="14853" width="13.7109375" style="318" customWidth="1"/>
    <col min="14854" max="14854" width="45.7109375" style="318" customWidth="1"/>
    <col min="14855" max="15104" width="11.42578125" style="318"/>
    <col min="15105" max="15105" width="40.7109375" style="318" customWidth="1"/>
    <col min="15106" max="15107" width="13.7109375" style="318" customWidth="1"/>
    <col min="15108" max="15108" width="16.28515625" style="318" customWidth="1"/>
    <col min="15109" max="15109" width="13.7109375" style="318" customWidth="1"/>
    <col min="15110" max="15110" width="45.7109375" style="318" customWidth="1"/>
    <col min="15111" max="15360" width="11.42578125" style="318"/>
    <col min="15361" max="15361" width="40.7109375" style="318" customWidth="1"/>
    <col min="15362" max="15363" width="13.7109375" style="318" customWidth="1"/>
    <col min="15364" max="15364" width="16.28515625" style="318" customWidth="1"/>
    <col min="15365" max="15365" width="13.7109375" style="318" customWidth="1"/>
    <col min="15366" max="15366" width="45.7109375" style="318" customWidth="1"/>
    <col min="15367" max="15616" width="11.42578125" style="318"/>
    <col min="15617" max="15617" width="40.7109375" style="318" customWidth="1"/>
    <col min="15618" max="15619" width="13.7109375" style="318" customWidth="1"/>
    <col min="15620" max="15620" width="16.28515625" style="318" customWidth="1"/>
    <col min="15621" max="15621" width="13.7109375" style="318" customWidth="1"/>
    <col min="15622" max="15622" width="45.7109375" style="318" customWidth="1"/>
    <col min="15623" max="15872" width="11.42578125" style="318"/>
    <col min="15873" max="15873" width="40.7109375" style="318" customWidth="1"/>
    <col min="15874" max="15875" width="13.7109375" style="318" customWidth="1"/>
    <col min="15876" max="15876" width="16.28515625" style="318" customWidth="1"/>
    <col min="15877" max="15877" width="13.7109375" style="318" customWidth="1"/>
    <col min="15878" max="15878" width="45.7109375" style="318" customWidth="1"/>
    <col min="15879" max="16128" width="11.42578125" style="318"/>
    <col min="16129" max="16129" width="40.7109375" style="318" customWidth="1"/>
    <col min="16130" max="16131" width="13.7109375" style="318" customWidth="1"/>
    <col min="16132" max="16132" width="16.28515625" style="318" customWidth="1"/>
    <col min="16133" max="16133" width="13.7109375" style="318" customWidth="1"/>
    <col min="16134" max="16134" width="45.7109375" style="318" customWidth="1"/>
    <col min="16135" max="16384" width="11.42578125" style="318"/>
  </cols>
  <sheetData>
    <row r="1" spans="1:6" ht="35.1" customHeight="1">
      <c r="A1" s="586" t="s">
        <v>80</v>
      </c>
      <c r="B1" s="587"/>
      <c r="C1" s="587"/>
      <c r="D1" s="587"/>
      <c r="E1" s="587"/>
      <c r="F1" s="588"/>
    </row>
    <row r="2" spans="1:6" ht="6.75" customHeight="1"/>
    <row r="3" spans="1:6" ht="20.100000000000001" customHeight="1">
      <c r="A3" s="814" t="s">
        <v>408</v>
      </c>
      <c r="B3" s="814"/>
      <c r="C3" s="814"/>
      <c r="D3" s="814"/>
      <c r="E3" s="814"/>
      <c r="F3" s="814"/>
    </row>
    <row r="4" spans="1:6" ht="20.100000000000001" customHeight="1">
      <c r="A4" s="814" t="s">
        <v>205</v>
      </c>
      <c r="B4" s="814"/>
      <c r="C4" s="814"/>
      <c r="D4" s="814"/>
      <c r="E4" s="814"/>
      <c r="F4" s="814"/>
    </row>
    <row r="5" spans="1:6" ht="25.15" customHeight="1">
      <c r="A5" s="589" t="s">
        <v>31</v>
      </c>
      <c r="B5" s="776" t="s">
        <v>121</v>
      </c>
      <c r="C5" s="777"/>
      <c r="D5" s="777"/>
      <c r="E5" s="778"/>
      <c r="F5" s="589" t="s">
        <v>26</v>
      </c>
    </row>
    <row r="6" spans="1:6" ht="31.5" customHeight="1">
      <c r="A6" s="773"/>
      <c r="B6" s="378" t="s">
        <v>34</v>
      </c>
      <c r="C6" s="378" t="s">
        <v>33</v>
      </c>
      <c r="D6" s="378" t="s">
        <v>30</v>
      </c>
      <c r="E6" s="378" t="s">
        <v>32</v>
      </c>
      <c r="F6" s="773"/>
    </row>
    <row r="7" spans="1:6" ht="18" customHeight="1">
      <c r="A7" s="476" t="s">
        <v>0</v>
      </c>
      <c r="B7" s="476" t="s">
        <v>1</v>
      </c>
      <c r="C7" s="476" t="s">
        <v>2</v>
      </c>
      <c r="D7" s="476" t="s">
        <v>6</v>
      </c>
      <c r="E7" s="476" t="s">
        <v>3</v>
      </c>
      <c r="F7" s="476" t="s">
        <v>4</v>
      </c>
    </row>
    <row r="8" spans="1:6" ht="18" customHeight="1">
      <c r="A8" s="496"/>
      <c r="B8" s="496"/>
      <c r="C8" s="496"/>
      <c r="D8" s="496"/>
      <c r="E8" s="496"/>
      <c r="F8" s="486"/>
    </row>
    <row r="9" spans="1:6" ht="18" customHeight="1">
      <c r="A9" s="496"/>
      <c r="B9" s="496"/>
      <c r="C9" s="496"/>
      <c r="D9" s="496"/>
      <c r="E9" s="496"/>
      <c r="F9" s="486"/>
    </row>
    <row r="10" spans="1:6" ht="18" customHeight="1">
      <c r="A10" s="496"/>
      <c r="B10" s="496"/>
      <c r="C10" s="496"/>
      <c r="D10" s="496"/>
      <c r="E10" s="496"/>
      <c r="F10" s="486"/>
    </row>
    <row r="11" spans="1:6" ht="18" customHeight="1">
      <c r="A11" s="496"/>
      <c r="B11" s="496"/>
      <c r="C11" s="496"/>
      <c r="D11" s="496"/>
      <c r="E11" s="496"/>
      <c r="F11" s="486"/>
    </row>
    <row r="12" spans="1:6" ht="18" customHeight="1">
      <c r="A12" s="496"/>
      <c r="B12" s="496"/>
      <c r="C12" s="496"/>
      <c r="D12" s="496"/>
      <c r="E12" s="496"/>
      <c r="F12" s="486"/>
    </row>
    <row r="13" spans="1:6" ht="18" customHeight="1">
      <c r="A13" s="496"/>
      <c r="B13" s="496"/>
      <c r="C13" s="496"/>
      <c r="D13" s="496"/>
      <c r="E13" s="496"/>
      <c r="F13" s="486"/>
    </row>
    <row r="14" spans="1:6" ht="18" customHeight="1">
      <c r="A14" s="496"/>
      <c r="B14" s="496"/>
      <c r="C14" s="496"/>
      <c r="D14" s="496"/>
      <c r="E14" s="496"/>
      <c r="F14" s="486"/>
    </row>
    <row r="15" spans="1:6" ht="18" customHeight="1">
      <c r="A15" s="496"/>
      <c r="B15" s="496"/>
      <c r="C15" s="496"/>
      <c r="D15" s="496"/>
      <c r="E15" s="496"/>
      <c r="F15" s="486"/>
    </row>
    <row r="16" spans="1:6" ht="18" customHeight="1">
      <c r="A16" s="493"/>
      <c r="B16" s="493"/>
      <c r="C16" s="493"/>
      <c r="D16" s="493"/>
      <c r="E16" s="493"/>
      <c r="F16" s="489"/>
    </row>
    <row r="17" spans="1:6" ht="18" customHeight="1">
      <c r="A17" s="493"/>
      <c r="B17" s="493"/>
      <c r="C17" s="493"/>
      <c r="D17" s="493"/>
      <c r="E17" s="493"/>
      <c r="F17" s="489"/>
    </row>
    <row r="18" spans="1:6" ht="18" customHeight="1">
      <c r="A18" s="493"/>
      <c r="B18" s="493"/>
      <c r="C18" s="493"/>
      <c r="D18" s="493"/>
      <c r="E18" s="493"/>
      <c r="F18" s="489"/>
    </row>
    <row r="19" spans="1:6" ht="18" customHeight="1">
      <c r="A19" s="493"/>
      <c r="B19" s="493"/>
      <c r="C19" s="493"/>
      <c r="D19" s="493"/>
      <c r="E19" s="493"/>
      <c r="F19" s="489"/>
    </row>
    <row r="20" spans="1:6" ht="18" customHeight="1">
      <c r="A20" s="493"/>
      <c r="B20" s="493"/>
      <c r="C20" s="493"/>
      <c r="D20" s="493"/>
      <c r="E20" s="493"/>
      <c r="F20" s="489"/>
    </row>
    <row r="21" spans="1:6" ht="18" customHeight="1">
      <c r="A21" s="493"/>
      <c r="B21" s="493"/>
      <c r="C21" s="493"/>
      <c r="D21" s="493"/>
      <c r="E21" s="493"/>
      <c r="F21" s="489"/>
    </row>
    <row r="22" spans="1:6" ht="18" customHeight="1">
      <c r="A22" s="493"/>
      <c r="B22" s="493"/>
      <c r="C22" s="493"/>
      <c r="D22" s="493"/>
      <c r="E22" s="493"/>
      <c r="F22" s="489"/>
    </row>
    <row r="23" spans="1:6" ht="18" customHeight="1">
      <c r="A23" s="493"/>
      <c r="B23" s="493"/>
      <c r="C23" s="493"/>
      <c r="D23" s="493"/>
      <c r="E23" s="493"/>
      <c r="F23" s="489"/>
    </row>
    <row r="24" spans="1:6" ht="18" customHeight="1">
      <c r="A24" s="493"/>
      <c r="B24" s="493"/>
      <c r="C24" s="493"/>
      <c r="D24" s="493"/>
      <c r="E24" s="493"/>
      <c r="F24" s="489"/>
    </row>
    <row r="25" spans="1:6" ht="18" customHeight="1">
      <c r="A25" s="488" t="s">
        <v>79</v>
      </c>
      <c r="B25" s="493"/>
      <c r="C25" s="493"/>
      <c r="D25" s="493"/>
      <c r="E25" s="493"/>
      <c r="F25" s="489"/>
    </row>
    <row r="26" spans="1:6">
      <c r="A26" s="326"/>
      <c r="B26" s="322"/>
      <c r="C26" s="322"/>
      <c r="D26" s="322"/>
      <c r="E26" s="322"/>
    </row>
    <row r="27" spans="1:6">
      <c r="A27" s="327"/>
      <c r="D27" s="328"/>
      <c r="F27" s="328"/>
    </row>
    <row r="28" spans="1:6">
      <c r="A28" s="330"/>
      <c r="D28" s="331"/>
      <c r="F28" s="331"/>
    </row>
  </sheetData>
  <mergeCells count="6">
    <mergeCell ref="A1:F1"/>
    <mergeCell ref="A5:A6"/>
    <mergeCell ref="B5:E5"/>
    <mergeCell ref="F5:F6"/>
    <mergeCell ref="A3:F3"/>
    <mergeCell ref="A4:F4"/>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colBreaks count="1" manualBreakCount="1">
    <brk id="6" max="1048575" man="1"/>
  </colBreaks>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36"/>
  <sheetViews>
    <sheetView showGridLines="0" view="pageLayout" topLeftCell="A4" zoomScaleNormal="80" zoomScaleSheetLayoutView="50" workbookViewId="0">
      <selection activeCell="G18" sqref="G18"/>
    </sheetView>
  </sheetViews>
  <sheetFormatPr baseColWidth="10" defaultColWidth="9.28515625" defaultRowHeight="13.5"/>
  <cols>
    <col min="1" max="1" width="30.7109375" style="318" customWidth="1"/>
    <col min="2" max="2" width="17.7109375" style="318" customWidth="1"/>
    <col min="3" max="4" width="25.7109375" style="318" customWidth="1"/>
    <col min="5" max="5" width="15.7109375" style="318" customWidth="1"/>
    <col min="6" max="6" width="11.42578125" style="318" customWidth="1"/>
    <col min="7" max="7" width="20.7109375" style="318" customWidth="1"/>
    <col min="8" max="256" width="9.28515625" style="318"/>
    <col min="257" max="257" width="30.7109375" style="318" customWidth="1"/>
    <col min="258" max="258" width="17.7109375" style="318" customWidth="1"/>
    <col min="259" max="260" width="25.7109375" style="318" customWidth="1"/>
    <col min="261" max="261" width="15.7109375" style="318" customWidth="1"/>
    <col min="262" max="262" width="11.42578125" style="318" customWidth="1"/>
    <col min="263" max="263" width="20.7109375" style="318" customWidth="1"/>
    <col min="264" max="512" width="9.28515625" style="318"/>
    <col min="513" max="513" width="30.7109375" style="318" customWidth="1"/>
    <col min="514" max="514" width="17.7109375" style="318" customWidth="1"/>
    <col min="515" max="516" width="25.7109375" style="318" customWidth="1"/>
    <col min="517" max="517" width="15.7109375" style="318" customWidth="1"/>
    <col min="518" max="518" width="11.42578125" style="318" customWidth="1"/>
    <col min="519" max="519" width="20.7109375" style="318" customWidth="1"/>
    <col min="520" max="768" width="9.28515625" style="318"/>
    <col min="769" max="769" width="30.7109375" style="318" customWidth="1"/>
    <col min="770" max="770" width="17.7109375" style="318" customWidth="1"/>
    <col min="771" max="772" width="25.7109375" style="318" customWidth="1"/>
    <col min="773" max="773" width="15.7109375" style="318" customWidth="1"/>
    <col min="774" max="774" width="11.42578125" style="318" customWidth="1"/>
    <col min="775" max="775" width="20.7109375" style="318" customWidth="1"/>
    <col min="776" max="1024" width="9.28515625" style="318"/>
    <col min="1025" max="1025" width="30.7109375" style="318" customWidth="1"/>
    <col min="1026" max="1026" width="17.7109375" style="318" customWidth="1"/>
    <col min="1027" max="1028" width="25.7109375" style="318" customWidth="1"/>
    <col min="1029" max="1029" width="15.7109375" style="318" customWidth="1"/>
    <col min="1030" max="1030" width="11.42578125" style="318" customWidth="1"/>
    <col min="1031" max="1031" width="20.7109375" style="318" customWidth="1"/>
    <col min="1032" max="1280" width="9.28515625" style="318"/>
    <col min="1281" max="1281" width="30.7109375" style="318" customWidth="1"/>
    <col min="1282" max="1282" width="17.7109375" style="318" customWidth="1"/>
    <col min="1283" max="1284" width="25.7109375" style="318" customWidth="1"/>
    <col min="1285" max="1285" width="15.7109375" style="318" customWidth="1"/>
    <col min="1286" max="1286" width="11.42578125" style="318" customWidth="1"/>
    <col min="1287" max="1287" width="20.7109375" style="318" customWidth="1"/>
    <col min="1288" max="1536" width="9.28515625" style="318"/>
    <col min="1537" max="1537" width="30.7109375" style="318" customWidth="1"/>
    <col min="1538" max="1538" width="17.7109375" style="318" customWidth="1"/>
    <col min="1539" max="1540" width="25.7109375" style="318" customWidth="1"/>
    <col min="1541" max="1541" width="15.7109375" style="318" customWidth="1"/>
    <col min="1542" max="1542" width="11.42578125" style="318" customWidth="1"/>
    <col min="1543" max="1543" width="20.7109375" style="318" customWidth="1"/>
    <col min="1544" max="1792" width="9.28515625" style="318"/>
    <col min="1793" max="1793" width="30.7109375" style="318" customWidth="1"/>
    <col min="1794" max="1794" width="17.7109375" style="318" customWidth="1"/>
    <col min="1795" max="1796" width="25.7109375" style="318" customWidth="1"/>
    <col min="1797" max="1797" width="15.7109375" style="318" customWidth="1"/>
    <col min="1798" max="1798" width="11.42578125" style="318" customWidth="1"/>
    <col min="1799" max="1799" width="20.7109375" style="318" customWidth="1"/>
    <col min="1800" max="2048" width="9.28515625" style="318"/>
    <col min="2049" max="2049" width="30.7109375" style="318" customWidth="1"/>
    <col min="2050" max="2050" width="17.7109375" style="318" customWidth="1"/>
    <col min="2051" max="2052" width="25.7109375" style="318" customWidth="1"/>
    <col min="2053" max="2053" width="15.7109375" style="318" customWidth="1"/>
    <col min="2054" max="2054" width="11.42578125" style="318" customWidth="1"/>
    <col min="2055" max="2055" width="20.7109375" style="318" customWidth="1"/>
    <col min="2056" max="2304" width="9.28515625" style="318"/>
    <col min="2305" max="2305" width="30.7109375" style="318" customWidth="1"/>
    <col min="2306" max="2306" width="17.7109375" style="318" customWidth="1"/>
    <col min="2307" max="2308" width="25.7109375" style="318" customWidth="1"/>
    <col min="2309" max="2309" width="15.7109375" style="318" customWidth="1"/>
    <col min="2310" max="2310" width="11.42578125" style="318" customWidth="1"/>
    <col min="2311" max="2311" width="20.7109375" style="318" customWidth="1"/>
    <col min="2312" max="2560" width="9.28515625" style="318"/>
    <col min="2561" max="2561" width="30.7109375" style="318" customWidth="1"/>
    <col min="2562" max="2562" width="17.7109375" style="318" customWidth="1"/>
    <col min="2563" max="2564" width="25.7109375" style="318" customWidth="1"/>
    <col min="2565" max="2565" width="15.7109375" style="318" customWidth="1"/>
    <col min="2566" max="2566" width="11.42578125" style="318" customWidth="1"/>
    <col min="2567" max="2567" width="20.7109375" style="318" customWidth="1"/>
    <col min="2568" max="2816" width="9.28515625" style="318"/>
    <col min="2817" max="2817" width="30.7109375" style="318" customWidth="1"/>
    <col min="2818" max="2818" width="17.7109375" style="318" customWidth="1"/>
    <col min="2819" max="2820" width="25.7109375" style="318" customWidth="1"/>
    <col min="2821" max="2821" width="15.7109375" style="318" customWidth="1"/>
    <col min="2822" max="2822" width="11.42578125" style="318" customWidth="1"/>
    <col min="2823" max="2823" width="20.7109375" style="318" customWidth="1"/>
    <col min="2824" max="3072" width="9.28515625" style="318"/>
    <col min="3073" max="3073" width="30.7109375" style="318" customWidth="1"/>
    <col min="3074" max="3074" width="17.7109375" style="318" customWidth="1"/>
    <col min="3075" max="3076" width="25.7109375" style="318" customWidth="1"/>
    <col min="3077" max="3077" width="15.7109375" style="318" customWidth="1"/>
    <col min="3078" max="3078" width="11.42578125" style="318" customWidth="1"/>
    <col min="3079" max="3079" width="20.7109375" style="318" customWidth="1"/>
    <col min="3080" max="3328" width="9.28515625" style="318"/>
    <col min="3329" max="3329" width="30.7109375" style="318" customWidth="1"/>
    <col min="3330" max="3330" width="17.7109375" style="318" customWidth="1"/>
    <col min="3331" max="3332" width="25.7109375" style="318" customWidth="1"/>
    <col min="3333" max="3333" width="15.7109375" style="318" customWidth="1"/>
    <col min="3334" max="3334" width="11.42578125" style="318" customWidth="1"/>
    <col min="3335" max="3335" width="20.7109375" style="318" customWidth="1"/>
    <col min="3336" max="3584" width="9.28515625" style="318"/>
    <col min="3585" max="3585" width="30.7109375" style="318" customWidth="1"/>
    <col min="3586" max="3586" width="17.7109375" style="318" customWidth="1"/>
    <col min="3587" max="3588" width="25.7109375" style="318" customWidth="1"/>
    <col min="3589" max="3589" width="15.7109375" style="318" customWidth="1"/>
    <col min="3590" max="3590" width="11.42578125" style="318" customWidth="1"/>
    <col min="3591" max="3591" width="20.7109375" style="318" customWidth="1"/>
    <col min="3592" max="3840" width="9.28515625" style="318"/>
    <col min="3841" max="3841" width="30.7109375" style="318" customWidth="1"/>
    <col min="3842" max="3842" width="17.7109375" style="318" customWidth="1"/>
    <col min="3843" max="3844" width="25.7109375" style="318" customWidth="1"/>
    <col min="3845" max="3845" width="15.7109375" style="318" customWidth="1"/>
    <col min="3846" max="3846" width="11.42578125" style="318" customWidth="1"/>
    <col min="3847" max="3847" width="20.7109375" style="318" customWidth="1"/>
    <col min="3848" max="4096" width="9.28515625" style="318"/>
    <col min="4097" max="4097" width="30.7109375" style="318" customWidth="1"/>
    <col min="4098" max="4098" width="17.7109375" style="318" customWidth="1"/>
    <col min="4099" max="4100" width="25.7109375" style="318" customWidth="1"/>
    <col min="4101" max="4101" width="15.7109375" style="318" customWidth="1"/>
    <col min="4102" max="4102" width="11.42578125" style="318" customWidth="1"/>
    <col min="4103" max="4103" width="20.7109375" style="318" customWidth="1"/>
    <col min="4104" max="4352" width="9.28515625" style="318"/>
    <col min="4353" max="4353" width="30.7109375" style="318" customWidth="1"/>
    <col min="4354" max="4354" width="17.7109375" style="318" customWidth="1"/>
    <col min="4355" max="4356" width="25.7109375" style="318" customWidth="1"/>
    <col min="4357" max="4357" width="15.7109375" style="318" customWidth="1"/>
    <col min="4358" max="4358" width="11.42578125" style="318" customWidth="1"/>
    <col min="4359" max="4359" width="20.7109375" style="318" customWidth="1"/>
    <col min="4360" max="4608" width="9.28515625" style="318"/>
    <col min="4609" max="4609" width="30.7109375" style="318" customWidth="1"/>
    <col min="4610" max="4610" width="17.7109375" style="318" customWidth="1"/>
    <col min="4611" max="4612" width="25.7109375" style="318" customWidth="1"/>
    <col min="4613" max="4613" width="15.7109375" style="318" customWidth="1"/>
    <col min="4614" max="4614" width="11.42578125" style="318" customWidth="1"/>
    <col min="4615" max="4615" width="20.7109375" style="318" customWidth="1"/>
    <col min="4616" max="4864" width="9.28515625" style="318"/>
    <col min="4865" max="4865" width="30.7109375" style="318" customWidth="1"/>
    <col min="4866" max="4866" width="17.7109375" style="318" customWidth="1"/>
    <col min="4867" max="4868" width="25.7109375" style="318" customWidth="1"/>
    <col min="4869" max="4869" width="15.7109375" style="318" customWidth="1"/>
    <col min="4870" max="4870" width="11.42578125" style="318" customWidth="1"/>
    <col min="4871" max="4871" width="20.7109375" style="318" customWidth="1"/>
    <col min="4872" max="5120" width="9.28515625" style="318"/>
    <col min="5121" max="5121" width="30.7109375" style="318" customWidth="1"/>
    <col min="5122" max="5122" width="17.7109375" style="318" customWidth="1"/>
    <col min="5123" max="5124" width="25.7109375" style="318" customWidth="1"/>
    <col min="5125" max="5125" width="15.7109375" style="318" customWidth="1"/>
    <col min="5126" max="5126" width="11.42578125" style="318" customWidth="1"/>
    <col min="5127" max="5127" width="20.7109375" style="318" customWidth="1"/>
    <col min="5128" max="5376" width="9.28515625" style="318"/>
    <col min="5377" max="5377" width="30.7109375" style="318" customWidth="1"/>
    <col min="5378" max="5378" width="17.7109375" style="318" customWidth="1"/>
    <col min="5379" max="5380" width="25.7109375" style="318" customWidth="1"/>
    <col min="5381" max="5381" width="15.7109375" style="318" customWidth="1"/>
    <col min="5382" max="5382" width="11.42578125" style="318" customWidth="1"/>
    <col min="5383" max="5383" width="20.7109375" style="318" customWidth="1"/>
    <col min="5384" max="5632" width="9.28515625" style="318"/>
    <col min="5633" max="5633" width="30.7109375" style="318" customWidth="1"/>
    <col min="5634" max="5634" width="17.7109375" style="318" customWidth="1"/>
    <col min="5635" max="5636" width="25.7109375" style="318" customWidth="1"/>
    <col min="5637" max="5637" width="15.7109375" style="318" customWidth="1"/>
    <col min="5638" max="5638" width="11.42578125" style="318" customWidth="1"/>
    <col min="5639" max="5639" width="20.7109375" style="318" customWidth="1"/>
    <col min="5640" max="5888" width="9.28515625" style="318"/>
    <col min="5889" max="5889" width="30.7109375" style="318" customWidth="1"/>
    <col min="5890" max="5890" width="17.7109375" style="318" customWidth="1"/>
    <col min="5891" max="5892" width="25.7109375" style="318" customWidth="1"/>
    <col min="5893" max="5893" width="15.7109375" style="318" customWidth="1"/>
    <col min="5894" max="5894" width="11.42578125" style="318" customWidth="1"/>
    <col min="5895" max="5895" width="20.7109375" style="318" customWidth="1"/>
    <col min="5896" max="6144" width="9.28515625" style="318"/>
    <col min="6145" max="6145" width="30.7109375" style="318" customWidth="1"/>
    <col min="6146" max="6146" width="17.7109375" style="318" customWidth="1"/>
    <col min="6147" max="6148" width="25.7109375" style="318" customWidth="1"/>
    <col min="6149" max="6149" width="15.7109375" style="318" customWidth="1"/>
    <col min="6150" max="6150" width="11.42578125" style="318" customWidth="1"/>
    <col min="6151" max="6151" width="20.7109375" style="318" customWidth="1"/>
    <col min="6152" max="6400" width="9.28515625" style="318"/>
    <col min="6401" max="6401" width="30.7109375" style="318" customWidth="1"/>
    <col min="6402" max="6402" width="17.7109375" style="318" customWidth="1"/>
    <col min="6403" max="6404" width="25.7109375" style="318" customWidth="1"/>
    <col min="6405" max="6405" width="15.7109375" style="318" customWidth="1"/>
    <col min="6406" max="6406" width="11.42578125" style="318" customWidth="1"/>
    <col min="6407" max="6407" width="20.7109375" style="318" customWidth="1"/>
    <col min="6408" max="6656" width="9.28515625" style="318"/>
    <col min="6657" max="6657" width="30.7109375" style="318" customWidth="1"/>
    <col min="6658" max="6658" width="17.7109375" style="318" customWidth="1"/>
    <col min="6659" max="6660" width="25.7109375" style="318" customWidth="1"/>
    <col min="6661" max="6661" width="15.7109375" style="318" customWidth="1"/>
    <col min="6662" max="6662" width="11.42578125" style="318" customWidth="1"/>
    <col min="6663" max="6663" width="20.7109375" style="318" customWidth="1"/>
    <col min="6664" max="6912" width="9.28515625" style="318"/>
    <col min="6913" max="6913" width="30.7109375" style="318" customWidth="1"/>
    <col min="6914" max="6914" width="17.7109375" style="318" customWidth="1"/>
    <col min="6915" max="6916" width="25.7109375" style="318" customWidth="1"/>
    <col min="6917" max="6917" width="15.7109375" style="318" customWidth="1"/>
    <col min="6918" max="6918" width="11.42578125" style="318" customWidth="1"/>
    <col min="6919" max="6919" width="20.7109375" style="318" customWidth="1"/>
    <col min="6920" max="7168" width="9.28515625" style="318"/>
    <col min="7169" max="7169" width="30.7109375" style="318" customWidth="1"/>
    <col min="7170" max="7170" width="17.7109375" style="318" customWidth="1"/>
    <col min="7171" max="7172" width="25.7109375" style="318" customWidth="1"/>
    <col min="7173" max="7173" width="15.7109375" style="318" customWidth="1"/>
    <col min="7174" max="7174" width="11.42578125" style="318" customWidth="1"/>
    <col min="7175" max="7175" width="20.7109375" style="318" customWidth="1"/>
    <col min="7176" max="7424" width="9.28515625" style="318"/>
    <col min="7425" max="7425" width="30.7109375" style="318" customWidth="1"/>
    <col min="7426" max="7426" width="17.7109375" style="318" customWidth="1"/>
    <col min="7427" max="7428" width="25.7109375" style="318" customWidth="1"/>
    <col min="7429" max="7429" width="15.7109375" style="318" customWidth="1"/>
    <col min="7430" max="7430" width="11.42578125" style="318" customWidth="1"/>
    <col min="7431" max="7431" width="20.7109375" style="318" customWidth="1"/>
    <col min="7432" max="7680" width="9.28515625" style="318"/>
    <col min="7681" max="7681" width="30.7109375" style="318" customWidth="1"/>
    <col min="7682" max="7682" width="17.7109375" style="318" customWidth="1"/>
    <col min="7683" max="7684" width="25.7109375" style="318" customWidth="1"/>
    <col min="7685" max="7685" width="15.7109375" style="318" customWidth="1"/>
    <col min="7686" max="7686" width="11.42578125" style="318" customWidth="1"/>
    <col min="7687" max="7687" width="20.7109375" style="318" customWidth="1"/>
    <col min="7688" max="7936" width="9.28515625" style="318"/>
    <col min="7937" max="7937" width="30.7109375" style="318" customWidth="1"/>
    <col min="7938" max="7938" width="17.7109375" style="318" customWidth="1"/>
    <col min="7939" max="7940" width="25.7109375" style="318" customWidth="1"/>
    <col min="7941" max="7941" width="15.7109375" style="318" customWidth="1"/>
    <col min="7942" max="7942" width="11.42578125" style="318" customWidth="1"/>
    <col min="7943" max="7943" width="20.7109375" style="318" customWidth="1"/>
    <col min="7944" max="8192" width="9.28515625" style="318"/>
    <col min="8193" max="8193" width="30.7109375" style="318" customWidth="1"/>
    <col min="8194" max="8194" width="17.7109375" style="318" customWidth="1"/>
    <col min="8195" max="8196" width="25.7109375" style="318" customWidth="1"/>
    <col min="8197" max="8197" width="15.7109375" style="318" customWidth="1"/>
    <col min="8198" max="8198" width="11.42578125" style="318" customWidth="1"/>
    <col min="8199" max="8199" width="20.7109375" style="318" customWidth="1"/>
    <col min="8200" max="8448" width="9.28515625" style="318"/>
    <col min="8449" max="8449" width="30.7109375" style="318" customWidth="1"/>
    <col min="8450" max="8450" width="17.7109375" style="318" customWidth="1"/>
    <col min="8451" max="8452" width="25.7109375" style="318" customWidth="1"/>
    <col min="8453" max="8453" width="15.7109375" style="318" customWidth="1"/>
    <col min="8454" max="8454" width="11.42578125" style="318" customWidth="1"/>
    <col min="8455" max="8455" width="20.7109375" style="318" customWidth="1"/>
    <col min="8456" max="8704" width="9.28515625" style="318"/>
    <col min="8705" max="8705" width="30.7109375" style="318" customWidth="1"/>
    <col min="8706" max="8706" width="17.7109375" style="318" customWidth="1"/>
    <col min="8707" max="8708" width="25.7109375" style="318" customWidth="1"/>
    <col min="8709" max="8709" width="15.7109375" style="318" customWidth="1"/>
    <col min="8710" max="8710" width="11.42578125" style="318" customWidth="1"/>
    <col min="8711" max="8711" width="20.7109375" style="318" customWidth="1"/>
    <col min="8712" max="8960" width="9.28515625" style="318"/>
    <col min="8961" max="8961" width="30.7109375" style="318" customWidth="1"/>
    <col min="8962" max="8962" width="17.7109375" style="318" customWidth="1"/>
    <col min="8963" max="8964" width="25.7109375" style="318" customWidth="1"/>
    <col min="8965" max="8965" width="15.7109375" style="318" customWidth="1"/>
    <col min="8966" max="8966" width="11.42578125" style="318" customWidth="1"/>
    <col min="8967" max="8967" width="20.7109375" style="318" customWidth="1"/>
    <col min="8968" max="9216" width="9.28515625" style="318"/>
    <col min="9217" max="9217" width="30.7109375" style="318" customWidth="1"/>
    <col min="9218" max="9218" width="17.7109375" style="318" customWidth="1"/>
    <col min="9219" max="9220" width="25.7109375" style="318" customWidth="1"/>
    <col min="9221" max="9221" width="15.7109375" style="318" customWidth="1"/>
    <col min="9222" max="9222" width="11.42578125" style="318" customWidth="1"/>
    <col min="9223" max="9223" width="20.7109375" style="318" customWidth="1"/>
    <col min="9224" max="9472" width="9.28515625" style="318"/>
    <col min="9473" max="9473" width="30.7109375" style="318" customWidth="1"/>
    <col min="9474" max="9474" width="17.7109375" style="318" customWidth="1"/>
    <col min="9475" max="9476" width="25.7109375" style="318" customWidth="1"/>
    <col min="9477" max="9477" width="15.7109375" style="318" customWidth="1"/>
    <col min="9478" max="9478" width="11.42578125" style="318" customWidth="1"/>
    <col min="9479" max="9479" width="20.7109375" style="318" customWidth="1"/>
    <col min="9480" max="9728" width="9.28515625" style="318"/>
    <col min="9729" max="9729" width="30.7109375" style="318" customWidth="1"/>
    <col min="9730" max="9730" width="17.7109375" style="318" customWidth="1"/>
    <col min="9731" max="9732" width="25.7109375" style="318" customWidth="1"/>
    <col min="9733" max="9733" width="15.7109375" style="318" customWidth="1"/>
    <col min="9734" max="9734" width="11.42578125" style="318" customWidth="1"/>
    <col min="9735" max="9735" width="20.7109375" style="318" customWidth="1"/>
    <col min="9736" max="9984" width="9.28515625" style="318"/>
    <col min="9985" max="9985" width="30.7109375" style="318" customWidth="1"/>
    <col min="9986" max="9986" width="17.7109375" style="318" customWidth="1"/>
    <col min="9987" max="9988" width="25.7109375" style="318" customWidth="1"/>
    <col min="9989" max="9989" width="15.7109375" style="318" customWidth="1"/>
    <col min="9990" max="9990" width="11.42578125" style="318" customWidth="1"/>
    <col min="9991" max="9991" width="20.7109375" style="318" customWidth="1"/>
    <col min="9992" max="10240" width="9.28515625" style="318"/>
    <col min="10241" max="10241" width="30.7109375" style="318" customWidth="1"/>
    <col min="10242" max="10242" width="17.7109375" style="318" customWidth="1"/>
    <col min="10243" max="10244" width="25.7109375" style="318" customWidth="1"/>
    <col min="10245" max="10245" width="15.7109375" style="318" customWidth="1"/>
    <col min="10246" max="10246" width="11.42578125" style="318" customWidth="1"/>
    <col min="10247" max="10247" width="20.7109375" style="318" customWidth="1"/>
    <col min="10248" max="10496" width="9.28515625" style="318"/>
    <col min="10497" max="10497" width="30.7109375" style="318" customWidth="1"/>
    <col min="10498" max="10498" width="17.7109375" style="318" customWidth="1"/>
    <col min="10499" max="10500" width="25.7109375" style="318" customWidth="1"/>
    <col min="10501" max="10501" width="15.7109375" style="318" customWidth="1"/>
    <col min="10502" max="10502" width="11.42578125" style="318" customWidth="1"/>
    <col min="10503" max="10503" width="20.7109375" style="318" customWidth="1"/>
    <col min="10504" max="10752" width="9.28515625" style="318"/>
    <col min="10753" max="10753" width="30.7109375" style="318" customWidth="1"/>
    <col min="10754" max="10754" width="17.7109375" style="318" customWidth="1"/>
    <col min="10755" max="10756" width="25.7109375" style="318" customWidth="1"/>
    <col min="10757" max="10757" width="15.7109375" style="318" customWidth="1"/>
    <col min="10758" max="10758" width="11.42578125" style="318" customWidth="1"/>
    <col min="10759" max="10759" width="20.7109375" style="318" customWidth="1"/>
    <col min="10760" max="11008" width="9.28515625" style="318"/>
    <col min="11009" max="11009" width="30.7109375" style="318" customWidth="1"/>
    <col min="11010" max="11010" width="17.7109375" style="318" customWidth="1"/>
    <col min="11011" max="11012" width="25.7109375" style="318" customWidth="1"/>
    <col min="11013" max="11013" width="15.7109375" style="318" customWidth="1"/>
    <col min="11014" max="11014" width="11.42578125" style="318" customWidth="1"/>
    <col min="11015" max="11015" width="20.7109375" style="318" customWidth="1"/>
    <col min="11016" max="11264" width="9.28515625" style="318"/>
    <col min="11265" max="11265" width="30.7109375" style="318" customWidth="1"/>
    <col min="11266" max="11266" width="17.7109375" style="318" customWidth="1"/>
    <col min="11267" max="11268" width="25.7109375" style="318" customWidth="1"/>
    <col min="11269" max="11269" width="15.7109375" style="318" customWidth="1"/>
    <col min="11270" max="11270" width="11.42578125" style="318" customWidth="1"/>
    <col min="11271" max="11271" width="20.7109375" style="318" customWidth="1"/>
    <col min="11272" max="11520" width="9.28515625" style="318"/>
    <col min="11521" max="11521" width="30.7109375" style="318" customWidth="1"/>
    <col min="11522" max="11522" width="17.7109375" style="318" customWidth="1"/>
    <col min="11523" max="11524" width="25.7109375" style="318" customWidth="1"/>
    <col min="11525" max="11525" width="15.7109375" style="318" customWidth="1"/>
    <col min="11526" max="11526" width="11.42578125" style="318" customWidth="1"/>
    <col min="11527" max="11527" width="20.7109375" style="318" customWidth="1"/>
    <col min="11528" max="11776" width="9.28515625" style="318"/>
    <col min="11777" max="11777" width="30.7109375" style="318" customWidth="1"/>
    <col min="11778" max="11778" width="17.7109375" style="318" customWidth="1"/>
    <col min="11779" max="11780" width="25.7109375" style="318" customWidth="1"/>
    <col min="11781" max="11781" width="15.7109375" style="318" customWidth="1"/>
    <col min="11782" max="11782" width="11.42578125" style="318" customWidth="1"/>
    <col min="11783" max="11783" width="20.7109375" style="318" customWidth="1"/>
    <col min="11784" max="12032" width="9.28515625" style="318"/>
    <col min="12033" max="12033" width="30.7109375" style="318" customWidth="1"/>
    <col min="12034" max="12034" width="17.7109375" style="318" customWidth="1"/>
    <col min="12035" max="12036" width="25.7109375" style="318" customWidth="1"/>
    <col min="12037" max="12037" width="15.7109375" style="318" customWidth="1"/>
    <col min="12038" max="12038" width="11.42578125" style="318" customWidth="1"/>
    <col min="12039" max="12039" width="20.7109375" style="318" customWidth="1"/>
    <col min="12040" max="12288" width="9.28515625" style="318"/>
    <col min="12289" max="12289" width="30.7109375" style="318" customWidth="1"/>
    <col min="12290" max="12290" width="17.7109375" style="318" customWidth="1"/>
    <col min="12291" max="12292" width="25.7109375" style="318" customWidth="1"/>
    <col min="12293" max="12293" width="15.7109375" style="318" customWidth="1"/>
    <col min="12294" max="12294" width="11.42578125" style="318" customWidth="1"/>
    <col min="12295" max="12295" width="20.7109375" style="318" customWidth="1"/>
    <col min="12296" max="12544" width="9.28515625" style="318"/>
    <col min="12545" max="12545" width="30.7109375" style="318" customWidth="1"/>
    <col min="12546" max="12546" width="17.7109375" style="318" customWidth="1"/>
    <col min="12547" max="12548" width="25.7109375" style="318" customWidth="1"/>
    <col min="12549" max="12549" width="15.7109375" style="318" customWidth="1"/>
    <col min="12550" max="12550" width="11.42578125" style="318" customWidth="1"/>
    <col min="12551" max="12551" width="20.7109375" style="318" customWidth="1"/>
    <col min="12552" max="12800" width="9.28515625" style="318"/>
    <col min="12801" max="12801" width="30.7109375" style="318" customWidth="1"/>
    <col min="12802" max="12802" width="17.7109375" style="318" customWidth="1"/>
    <col min="12803" max="12804" width="25.7109375" style="318" customWidth="1"/>
    <col min="12805" max="12805" width="15.7109375" style="318" customWidth="1"/>
    <col min="12806" max="12806" width="11.42578125" style="318" customWidth="1"/>
    <col min="12807" max="12807" width="20.7109375" style="318" customWidth="1"/>
    <col min="12808" max="13056" width="9.28515625" style="318"/>
    <col min="13057" max="13057" width="30.7109375" style="318" customWidth="1"/>
    <col min="13058" max="13058" width="17.7109375" style="318" customWidth="1"/>
    <col min="13059" max="13060" width="25.7109375" style="318" customWidth="1"/>
    <col min="13061" max="13061" width="15.7109375" style="318" customWidth="1"/>
    <col min="13062" max="13062" width="11.42578125" style="318" customWidth="1"/>
    <col min="13063" max="13063" width="20.7109375" style="318" customWidth="1"/>
    <col min="13064" max="13312" width="9.28515625" style="318"/>
    <col min="13313" max="13313" width="30.7109375" style="318" customWidth="1"/>
    <col min="13314" max="13314" width="17.7109375" style="318" customWidth="1"/>
    <col min="13315" max="13316" width="25.7109375" style="318" customWidth="1"/>
    <col min="13317" max="13317" width="15.7109375" style="318" customWidth="1"/>
    <col min="13318" max="13318" width="11.42578125" style="318" customWidth="1"/>
    <col min="13319" max="13319" width="20.7109375" style="318" customWidth="1"/>
    <col min="13320" max="13568" width="9.28515625" style="318"/>
    <col min="13569" max="13569" width="30.7109375" style="318" customWidth="1"/>
    <col min="13570" max="13570" width="17.7109375" style="318" customWidth="1"/>
    <col min="13571" max="13572" width="25.7109375" style="318" customWidth="1"/>
    <col min="13573" max="13573" width="15.7109375" style="318" customWidth="1"/>
    <col min="13574" max="13574" width="11.42578125" style="318" customWidth="1"/>
    <col min="13575" max="13575" width="20.7109375" style="318" customWidth="1"/>
    <col min="13576" max="13824" width="9.28515625" style="318"/>
    <col min="13825" max="13825" width="30.7109375" style="318" customWidth="1"/>
    <col min="13826" max="13826" width="17.7109375" style="318" customWidth="1"/>
    <col min="13827" max="13828" width="25.7109375" style="318" customWidth="1"/>
    <col min="13829" max="13829" width="15.7109375" style="318" customWidth="1"/>
    <col min="13830" max="13830" width="11.42578125" style="318" customWidth="1"/>
    <col min="13831" max="13831" width="20.7109375" style="318" customWidth="1"/>
    <col min="13832" max="14080" width="9.28515625" style="318"/>
    <col min="14081" max="14081" width="30.7109375" style="318" customWidth="1"/>
    <col min="14082" max="14082" width="17.7109375" style="318" customWidth="1"/>
    <col min="14083" max="14084" width="25.7109375" style="318" customWidth="1"/>
    <col min="14085" max="14085" width="15.7109375" style="318" customWidth="1"/>
    <col min="14086" max="14086" width="11.42578125" style="318" customWidth="1"/>
    <col min="14087" max="14087" width="20.7109375" style="318" customWidth="1"/>
    <col min="14088" max="14336" width="9.28515625" style="318"/>
    <col min="14337" max="14337" width="30.7109375" style="318" customWidth="1"/>
    <col min="14338" max="14338" width="17.7109375" style="318" customWidth="1"/>
    <col min="14339" max="14340" width="25.7109375" style="318" customWidth="1"/>
    <col min="14341" max="14341" width="15.7109375" style="318" customWidth="1"/>
    <col min="14342" max="14342" width="11.42578125" style="318" customWidth="1"/>
    <col min="14343" max="14343" width="20.7109375" style="318" customWidth="1"/>
    <col min="14344" max="14592" width="9.28515625" style="318"/>
    <col min="14593" max="14593" width="30.7109375" style="318" customWidth="1"/>
    <col min="14594" max="14594" width="17.7109375" style="318" customWidth="1"/>
    <col min="14595" max="14596" width="25.7109375" style="318" customWidth="1"/>
    <col min="14597" max="14597" width="15.7109375" style="318" customWidth="1"/>
    <col min="14598" max="14598" width="11.42578125" style="318" customWidth="1"/>
    <col min="14599" max="14599" width="20.7109375" style="318" customWidth="1"/>
    <col min="14600" max="14848" width="9.28515625" style="318"/>
    <col min="14849" max="14849" width="30.7109375" style="318" customWidth="1"/>
    <col min="14850" max="14850" width="17.7109375" style="318" customWidth="1"/>
    <col min="14851" max="14852" width="25.7109375" style="318" customWidth="1"/>
    <col min="14853" max="14853" width="15.7109375" style="318" customWidth="1"/>
    <col min="14854" max="14854" width="11.42578125" style="318" customWidth="1"/>
    <col min="14855" max="14855" width="20.7109375" style="318" customWidth="1"/>
    <col min="14856" max="15104" width="9.28515625" style="318"/>
    <col min="15105" max="15105" width="30.7109375" style="318" customWidth="1"/>
    <col min="15106" max="15106" width="17.7109375" style="318" customWidth="1"/>
    <col min="15107" max="15108" width="25.7109375" style="318" customWidth="1"/>
    <col min="15109" max="15109" width="15.7109375" style="318" customWidth="1"/>
    <col min="15110" max="15110" width="11.42578125" style="318" customWidth="1"/>
    <col min="15111" max="15111" width="20.7109375" style="318" customWidth="1"/>
    <col min="15112" max="15360" width="9.28515625" style="318"/>
    <col min="15361" max="15361" width="30.7109375" style="318" customWidth="1"/>
    <col min="15362" max="15362" width="17.7109375" style="318" customWidth="1"/>
    <col min="15363" max="15364" width="25.7109375" style="318" customWidth="1"/>
    <col min="15365" max="15365" width="15.7109375" style="318" customWidth="1"/>
    <col min="15366" max="15366" width="11.42578125" style="318" customWidth="1"/>
    <col min="15367" max="15367" width="20.7109375" style="318" customWidth="1"/>
    <col min="15368" max="15616" width="9.28515625" style="318"/>
    <col min="15617" max="15617" width="30.7109375" style="318" customWidth="1"/>
    <col min="15618" max="15618" width="17.7109375" style="318" customWidth="1"/>
    <col min="15619" max="15620" width="25.7109375" style="318" customWidth="1"/>
    <col min="15621" max="15621" width="15.7109375" style="318" customWidth="1"/>
    <col min="15622" max="15622" width="11.42578125" style="318" customWidth="1"/>
    <col min="15623" max="15623" width="20.7109375" style="318" customWidth="1"/>
    <col min="15624" max="15872" width="9.28515625" style="318"/>
    <col min="15873" max="15873" width="30.7109375" style="318" customWidth="1"/>
    <col min="15874" max="15874" width="17.7109375" style="318" customWidth="1"/>
    <col min="15875" max="15876" width="25.7109375" style="318" customWidth="1"/>
    <col min="15877" max="15877" width="15.7109375" style="318" customWidth="1"/>
    <col min="15878" max="15878" width="11.42578125" style="318" customWidth="1"/>
    <col min="15879" max="15879" width="20.7109375" style="318" customWidth="1"/>
    <col min="15880" max="16128" width="9.28515625" style="318"/>
    <col min="16129" max="16129" width="30.7109375" style="318" customWidth="1"/>
    <col min="16130" max="16130" width="17.7109375" style="318" customWidth="1"/>
    <col min="16131" max="16132" width="25.7109375" style="318" customWidth="1"/>
    <col min="16133" max="16133" width="15.7109375" style="318" customWidth="1"/>
    <col min="16134" max="16134" width="11.42578125" style="318" customWidth="1"/>
    <col min="16135" max="16135" width="20.7109375" style="318" customWidth="1"/>
    <col min="16136" max="16384" width="9.28515625" style="318"/>
  </cols>
  <sheetData>
    <row r="1" spans="1:16" ht="35.1" customHeight="1">
      <c r="A1" s="586" t="s">
        <v>82</v>
      </c>
      <c r="B1" s="587"/>
      <c r="C1" s="587"/>
      <c r="D1" s="587"/>
      <c r="E1" s="587"/>
      <c r="F1" s="587"/>
      <c r="G1" s="588"/>
    </row>
    <row r="2" spans="1:16" s="498" customFormat="1" ht="8.25" customHeight="1">
      <c r="A2" s="497"/>
      <c r="B2" s="497"/>
      <c r="C2" s="497"/>
      <c r="D2" s="497"/>
      <c r="E2" s="497"/>
      <c r="F2" s="497"/>
      <c r="G2" s="497"/>
      <c r="H2" s="318"/>
      <c r="I2" s="318"/>
      <c r="J2" s="318"/>
      <c r="K2" s="318"/>
      <c r="L2" s="318"/>
      <c r="M2" s="318"/>
      <c r="N2" s="318"/>
      <c r="O2" s="318"/>
      <c r="P2" s="318"/>
    </row>
    <row r="3" spans="1:16" s="498" customFormat="1" ht="19.5" customHeight="1">
      <c r="A3" s="814" t="s">
        <v>408</v>
      </c>
      <c r="B3" s="814"/>
      <c r="C3" s="814"/>
      <c r="D3" s="814"/>
      <c r="E3" s="814"/>
      <c r="F3" s="814"/>
      <c r="G3" s="814"/>
      <c r="H3" s="318"/>
      <c r="I3" s="318"/>
      <c r="J3" s="318"/>
      <c r="K3" s="318"/>
      <c r="L3" s="318"/>
      <c r="M3" s="318"/>
      <c r="N3" s="318"/>
      <c r="O3" s="318"/>
      <c r="P3" s="318"/>
    </row>
    <row r="4" spans="1:16" s="498" customFormat="1" ht="19.5" customHeight="1">
      <c r="A4" s="814" t="s">
        <v>205</v>
      </c>
      <c r="B4" s="814"/>
      <c r="C4" s="814"/>
      <c r="D4" s="814"/>
      <c r="E4" s="814"/>
      <c r="F4" s="814"/>
      <c r="G4" s="814"/>
      <c r="H4" s="318"/>
      <c r="I4" s="318"/>
      <c r="J4" s="318"/>
      <c r="K4" s="318"/>
      <c r="L4" s="318"/>
      <c r="M4" s="318"/>
      <c r="N4" s="318"/>
      <c r="O4" s="318"/>
      <c r="P4" s="318"/>
    </row>
    <row r="5" spans="1:16" ht="25.15" customHeight="1">
      <c r="A5" s="589" t="s">
        <v>131</v>
      </c>
      <c r="B5" s="589" t="s">
        <v>36</v>
      </c>
      <c r="C5" s="589" t="s">
        <v>19</v>
      </c>
      <c r="D5" s="589" t="s">
        <v>20</v>
      </c>
      <c r="E5" s="776" t="s">
        <v>24</v>
      </c>
      <c r="F5" s="778"/>
      <c r="G5" s="589" t="s">
        <v>140</v>
      </c>
    </row>
    <row r="6" spans="1:16" s="499" customFormat="1" ht="25.15" customHeight="1">
      <c r="A6" s="773"/>
      <c r="B6" s="773"/>
      <c r="C6" s="773"/>
      <c r="D6" s="773"/>
      <c r="E6" s="378" t="s">
        <v>103</v>
      </c>
      <c r="F6" s="378" t="s">
        <v>25</v>
      </c>
      <c r="G6" s="773"/>
      <c r="H6" s="318"/>
      <c r="I6" s="318"/>
      <c r="J6" s="318"/>
      <c r="K6" s="318"/>
      <c r="L6" s="318"/>
      <c r="M6" s="318"/>
      <c r="N6" s="318"/>
      <c r="O6" s="318"/>
      <c r="P6" s="318"/>
    </row>
    <row r="7" spans="1:16" ht="15" customHeight="1">
      <c r="A7" s="476" t="s">
        <v>0</v>
      </c>
      <c r="B7" s="476" t="s">
        <v>1</v>
      </c>
      <c r="C7" s="476" t="s">
        <v>2</v>
      </c>
      <c r="D7" s="476" t="s">
        <v>2</v>
      </c>
      <c r="E7" s="476" t="s">
        <v>6</v>
      </c>
      <c r="F7" s="476" t="s">
        <v>3</v>
      </c>
      <c r="G7" s="476" t="s">
        <v>4</v>
      </c>
    </row>
    <row r="8" spans="1:16" ht="15" customHeight="1">
      <c r="A8" s="500"/>
      <c r="B8" s="500"/>
      <c r="C8" s="500"/>
      <c r="D8" s="500"/>
      <c r="E8" s="500"/>
      <c r="F8" s="500"/>
      <c r="G8" s="500"/>
    </row>
    <row r="9" spans="1:16" ht="15" customHeight="1">
      <c r="A9" s="500"/>
      <c r="B9" s="500"/>
      <c r="C9" s="500"/>
      <c r="D9" s="500"/>
      <c r="E9" s="500"/>
      <c r="F9" s="500"/>
      <c r="G9" s="500"/>
    </row>
    <row r="10" spans="1:16" ht="15" customHeight="1">
      <c r="A10" s="500"/>
      <c r="B10" s="500"/>
      <c r="C10" s="500"/>
      <c r="D10" s="500"/>
      <c r="E10" s="500"/>
      <c r="F10" s="500"/>
      <c r="G10" s="500"/>
    </row>
    <row r="11" spans="1:16" ht="15" customHeight="1">
      <c r="A11" s="500"/>
      <c r="B11" s="500"/>
      <c r="C11" s="500"/>
      <c r="D11" s="500"/>
      <c r="E11" s="500"/>
      <c r="F11" s="500"/>
      <c r="G11" s="500"/>
    </row>
    <row r="12" spans="1:16" ht="15" customHeight="1">
      <c r="A12" s="500"/>
      <c r="B12" s="500"/>
      <c r="C12" s="500"/>
      <c r="D12" s="500"/>
      <c r="E12" s="500"/>
      <c r="F12" s="500"/>
      <c r="G12" s="500"/>
    </row>
    <row r="13" spans="1:16" ht="15" customHeight="1">
      <c r="A13" s="500"/>
      <c r="B13" s="500"/>
      <c r="C13" s="500"/>
      <c r="D13" s="500"/>
      <c r="E13" s="500"/>
      <c r="F13" s="500"/>
      <c r="G13" s="500"/>
    </row>
    <row r="14" spans="1:16" ht="15" customHeight="1">
      <c r="A14" s="500"/>
      <c r="B14" s="500"/>
      <c r="C14" s="500"/>
      <c r="D14" s="500"/>
      <c r="E14" s="500"/>
      <c r="F14" s="500"/>
      <c r="G14" s="500"/>
    </row>
    <row r="15" spans="1:16" ht="15" customHeight="1">
      <c r="A15" s="500"/>
      <c r="B15" s="500"/>
      <c r="C15" s="500"/>
      <c r="D15" s="500"/>
      <c r="E15" s="500"/>
      <c r="F15" s="500"/>
      <c r="G15" s="500"/>
    </row>
    <row r="16" spans="1:16" ht="15" customHeight="1">
      <c r="A16" s="500"/>
      <c r="B16" s="500"/>
      <c r="C16" s="500"/>
      <c r="D16" s="500"/>
      <c r="E16" s="500"/>
      <c r="F16" s="500"/>
      <c r="G16" s="500"/>
    </row>
    <row r="17" spans="1:7" ht="15" customHeight="1">
      <c r="A17" s="500"/>
      <c r="B17" s="500"/>
      <c r="C17" s="500"/>
      <c r="D17" s="500"/>
      <c r="E17" s="500"/>
      <c r="F17" s="500"/>
      <c r="G17" s="500"/>
    </row>
    <row r="18" spans="1:7" ht="15" customHeight="1">
      <c r="A18" s="500"/>
      <c r="B18" s="500"/>
      <c r="C18" s="500"/>
      <c r="D18" s="500"/>
      <c r="E18" s="500"/>
      <c r="F18" s="500"/>
      <c r="G18" s="500"/>
    </row>
    <row r="19" spans="1:7" ht="15" customHeight="1">
      <c r="A19" s="500"/>
      <c r="B19" s="500"/>
      <c r="C19" s="500"/>
      <c r="D19" s="500"/>
      <c r="E19" s="500"/>
      <c r="F19" s="500"/>
      <c r="G19" s="500"/>
    </row>
    <row r="20" spans="1:7" ht="15" customHeight="1">
      <c r="A20" s="500"/>
      <c r="B20" s="500"/>
      <c r="C20" s="500"/>
      <c r="D20" s="500"/>
      <c r="E20" s="500"/>
      <c r="F20" s="500"/>
      <c r="G20" s="500"/>
    </row>
    <row r="21" spans="1:7" ht="15" customHeight="1">
      <c r="A21" s="500"/>
      <c r="B21" s="500"/>
      <c r="C21" s="500"/>
      <c r="D21" s="500"/>
      <c r="E21" s="500"/>
      <c r="F21" s="500"/>
      <c r="G21" s="500"/>
    </row>
    <row r="22" spans="1:7" ht="15" customHeight="1">
      <c r="A22" s="500"/>
      <c r="B22" s="500"/>
      <c r="C22" s="500"/>
      <c r="D22" s="500"/>
      <c r="E22" s="500"/>
      <c r="F22" s="500"/>
      <c r="G22" s="500"/>
    </row>
    <row r="23" spans="1:7" ht="15" customHeight="1">
      <c r="A23" s="500"/>
      <c r="B23" s="500"/>
      <c r="C23" s="500"/>
      <c r="D23" s="500"/>
      <c r="E23" s="500"/>
      <c r="F23" s="500"/>
      <c r="G23" s="500"/>
    </row>
    <row r="24" spans="1:7" ht="15" customHeight="1">
      <c r="A24" s="500"/>
      <c r="B24" s="500"/>
      <c r="C24" s="500"/>
      <c r="D24" s="500"/>
      <c r="E24" s="500"/>
      <c r="F24" s="500"/>
      <c r="G24" s="500"/>
    </row>
    <row r="25" spans="1:7" ht="15" customHeight="1">
      <c r="A25" s="500"/>
      <c r="B25" s="500"/>
      <c r="C25" s="500"/>
      <c r="D25" s="500"/>
      <c r="E25" s="500"/>
      <c r="F25" s="500"/>
      <c r="G25" s="500"/>
    </row>
    <row r="26" spans="1:7" ht="15" customHeight="1">
      <c r="A26" s="500"/>
      <c r="B26" s="500"/>
      <c r="C26" s="500"/>
      <c r="D26" s="500"/>
      <c r="E26" s="500"/>
      <c r="F26" s="500"/>
      <c r="G26" s="500"/>
    </row>
    <row r="27" spans="1:7" ht="15" customHeight="1">
      <c r="A27" s="500"/>
      <c r="B27" s="500"/>
      <c r="C27" s="500"/>
      <c r="D27" s="500"/>
      <c r="E27" s="500"/>
      <c r="F27" s="500"/>
      <c r="G27" s="500"/>
    </row>
    <row r="28" spans="1:7" ht="15" customHeight="1">
      <c r="A28" s="500"/>
      <c r="B28" s="500"/>
      <c r="C28" s="500"/>
      <c r="D28" s="500"/>
      <c r="E28" s="500"/>
      <c r="F28" s="500"/>
      <c r="G28" s="500"/>
    </row>
    <row r="29" spans="1:7" ht="15" customHeight="1">
      <c r="A29" s="500"/>
      <c r="B29" s="500"/>
      <c r="C29" s="500"/>
      <c r="D29" s="500"/>
      <c r="E29" s="500"/>
      <c r="F29" s="500"/>
      <c r="G29" s="500"/>
    </row>
    <row r="30" spans="1:7" ht="15" customHeight="1">
      <c r="A30" s="323" t="s">
        <v>79</v>
      </c>
      <c r="B30" s="500"/>
      <c r="C30" s="500"/>
      <c r="D30" s="500"/>
      <c r="E30" s="500"/>
      <c r="F30" s="500"/>
      <c r="G30" s="500"/>
    </row>
    <row r="31" spans="1:7" ht="15" customHeight="1">
      <c r="A31" s="501"/>
      <c r="B31" s="501"/>
      <c r="C31" s="501"/>
      <c r="D31" s="501"/>
      <c r="E31" s="501"/>
      <c r="F31" s="501"/>
      <c r="G31" s="501"/>
    </row>
    <row r="32" spans="1:7">
      <c r="A32" s="326" t="s">
        <v>178</v>
      </c>
      <c r="B32" s="326"/>
    </row>
    <row r="33" spans="1:5">
      <c r="A33" s="326"/>
      <c r="B33" s="326"/>
    </row>
    <row r="35" spans="1:5">
      <c r="A35" s="327"/>
      <c r="B35" s="327"/>
      <c r="E35" s="328"/>
    </row>
    <row r="36" spans="1:5">
      <c r="A36" s="330"/>
      <c r="B36" s="330"/>
      <c r="E36" s="331"/>
    </row>
  </sheetData>
  <mergeCells count="9">
    <mergeCell ref="A4:G4"/>
    <mergeCell ref="A1:G1"/>
    <mergeCell ref="A5:A6"/>
    <mergeCell ref="B5:B6"/>
    <mergeCell ref="C5:C6"/>
    <mergeCell ref="D5:D6"/>
    <mergeCell ref="E5:F5"/>
    <mergeCell ref="G5:G6"/>
    <mergeCell ref="A3:G3"/>
  </mergeCells>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90" orientation="landscape" r:id="rId1"/>
  <headerFooter scaleWithDoc="0">
    <oddHeader>&amp;C&amp;G</oddHeader>
    <oddFooter>&amp;C&amp;G</oddFoot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9"/>
  <sheetViews>
    <sheetView showGridLines="0" view="pageLayout" zoomScale="85" zoomScaleNormal="100" zoomScalePageLayoutView="85" workbookViewId="0">
      <selection activeCell="K12" sqref="K12"/>
    </sheetView>
  </sheetViews>
  <sheetFormatPr baseColWidth="10" defaultRowHeight="13.5"/>
  <cols>
    <col min="1" max="1" width="42.28515625" style="453" customWidth="1"/>
    <col min="2" max="3" width="50.7109375" style="453" customWidth="1"/>
    <col min="4" max="256" width="11.42578125" style="453"/>
    <col min="257" max="257" width="42.28515625" style="453" customWidth="1"/>
    <col min="258" max="259" width="50.7109375" style="453" customWidth="1"/>
    <col min="260" max="512" width="11.42578125" style="453"/>
    <col min="513" max="513" width="42.28515625" style="453" customWidth="1"/>
    <col min="514" max="515" width="50.7109375" style="453" customWidth="1"/>
    <col min="516" max="768" width="11.42578125" style="453"/>
    <col min="769" max="769" width="42.28515625" style="453" customWidth="1"/>
    <col min="770" max="771" width="50.7109375" style="453" customWidth="1"/>
    <col min="772" max="1024" width="11.42578125" style="453"/>
    <col min="1025" max="1025" width="42.28515625" style="453" customWidth="1"/>
    <col min="1026" max="1027" width="50.7109375" style="453" customWidth="1"/>
    <col min="1028" max="1280" width="11.42578125" style="453"/>
    <col min="1281" max="1281" width="42.28515625" style="453" customWidth="1"/>
    <col min="1282" max="1283" width="50.7109375" style="453" customWidth="1"/>
    <col min="1284" max="1536" width="11.42578125" style="453"/>
    <col min="1537" max="1537" width="42.28515625" style="453" customWidth="1"/>
    <col min="1538" max="1539" width="50.7109375" style="453" customWidth="1"/>
    <col min="1540" max="1792" width="11.42578125" style="453"/>
    <col min="1793" max="1793" width="42.28515625" style="453" customWidth="1"/>
    <col min="1794" max="1795" width="50.7109375" style="453" customWidth="1"/>
    <col min="1796" max="2048" width="11.42578125" style="453"/>
    <col min="2049" max="2049" width="42.28515625" style="453" customWidth="1"/>
    <col min="2050" max="2051" width="50.7109375" style="453" customWidth="1"/>
    <col min="2052" max="2304" width="11.42578125" style="453"/>
    <col min="2305" max="2305" width="42.28515625" style="453" customWidth="1"/>
    <col min="2306" max="2307" width="50.7109375" style="453" customWidth="1"/>
    <col min="2308" max="2560" width="11.42578125" style="453"/>
    <col min="2561" max="2561" width="42.28515625" style="453" customWidth="1"/>
    <col min="2562" max="2563" width="50.7109375" style="453" customWidth="1"/>
    <col min="2564" max="2816" width="11.42578125" style="453"/>
    <col min="2817" max="2817" width="42.28515625" style="453" customWidth="1"/>
    <col min="2818" max="2819" width="50.7109375" style="453" customWidth="1"/>
    <col min="2820" max="3072" width="11.42578125" style="453"/>
    <col min="3073" max="3073" width="42.28515625" style="453" customWidth="1"/>
    <col min="3074" max="3075" width="50.7109375" style="453" customWidth="1"/>
    <col min="3076" max="3328" width="11.42578125" style="453"/>
    <col min="3329" max="3329" width="42.28515625" style="453" customWidth="1"/>
    <col min="3330" max="3331" width="50.7109375" style="453" customWidth="1"/>
    <col min="3332" max="3584" width="11.42578125" style="453"/>
    <col min="3585" max="3585" width="42.28515625" style="453" customWidth="1"/>
    <col min="3586" max="3587" width="50.7109375" style="453" customWidth="1"/>
    <col min="3588" max="3840" width="11.42578125" style="453"/>
    <col min="3841" max="3841" width="42.28515625" style="453" customWidth="1"/>
    <col min="3842" max="3843" width="50.7109375" style="453" customWidth="1"/>
    <col min="3844" max="4096" width="11.42578125" style="453"/>
    <col min="4097" max="4097" width="42.28515625" style="453" customWidth="1"/>
    <col min="4098" max="4099" width="50.7109375" style="453" customWidth="1"/>
    <col min="4100" max="4352" width="11.42578125" style="453"/>
    <col min="4353" max="4353" width="42.28515625" style="453" customWidth="1"/>
    <col min="4354" max="4355" width="50.7109375" style="453" customWidth="1"/>
    <col min="4356" max="4608" width="11.42578125" style="453"/>
    <col min="4609" max="4609" width="42.28515625" style="453" customWidth="1"/>
    <col min="4610" max="4611" width="50.7109375" style="453" customWidth="1"/>
    <col min="4612" max="4864" width="11.42578125" style="453"/>
    <col min="4865" max="4865" width="42.28515625" style="453" customWidth="1"/>
    <col min="4866" max="4867" width="50.7109375" style="453" customWidth="1"/>
    <col min="4868" max="5120" width="11.42578125" style="453"/>
    <col min="5121" max="5121" width="42.28515625" style="453" customWidth="1"/>
    <col min="5122" max="5123" width="50.7109375" style="453" customWidth="1"/>
    <col min="5124" max="5376" width="11.42578125" style="453"/>
    <col min="5377" max="5377" width="42.28515625" style="453" customWidth="1"/>
    <col min="5378" max="5379" width="50.7109375" style="453" customWidth="1"/>
    <col min="5380" max="5632" width="11.42578125" style="453"/>
    <col min="5633" max="5633" width="42.28515625" style="453" customWidth="1"/>
    <col min="5634" max="5635" width="50.7109375" style="453" customWidth="1"/>
    <col min="5636" max="5888" width="11.42578125" style="453"/>
    <col min="5889" max="5889" width="42.28515625" style="453" customWidth="1"/>
    <col min="5890" max="5891" width="50.7109375" style="453" customWidth="1"/>
    <col min="5892" max="6144" width="11.42578125" style="453"/>
    <col min="6145" max="6145" width="42.28515625" style="453" customWidth="1"/>
    <col min="6146" max="6147" width="50.7109375" style="453" customWidth="1"/>
    <col min="6148" max="6400" width="11.42578125" style="453"/>
    <col min="6401" max="6401" width="42.28515625" style="453" customWidth="1"/>
    <col min="6402" max="6403" width="50.7109375" style="453" customWidth="1"/>
    <col min="6404" max="6656" width="11.42578125" style="453"/>
    <col min="6657" max="6657" width="42.28515625" style="453" customWidth="1"/>
    <col min="6658" max="6659" width="50.7109375" style="453" customWidth="1"/>
    <col min="6660" max="6912" width="11.42578125" style="453"/>
    <col min="6913" max="6913" width="42.28515625" style="453" customWidth="1"/>
    <col min="6914" max="6915" width="50.7109375" style="453" customWidth="1"/>
    <col min="6916" max="7168" width="11.42578125" style="453"/>
    <col min="7169" max="7169" width="42.28515625" style="453" customWidth="1"/>
    <col min="7170" max="7171" width="50.7109375" style="453" customWidth="1"/>
    <col min="7172" max="7424" width="11.42578125" style="453"/>
    <col min="7425" max="7425" width="42.28515625" style="453" customWidth="1"/>
    <col min="7426" max="7427" width="50.7109375" style="453" customWidth="1"/>
    <col min="7428" max="7680" width="11.42578125" style="453"/>
    <col min="7681" max="7681" width="42.28515625" style="453" customWidth="1"/>
    <col min="7682" max="7683" width="50.7109375" style="453" customWidth="1"/>
    <col min="7684" max="7936" width="11.42578125" style="453"/>
    <col min="7937" max="7937" width="42.28515625" style="453" customWidth="1"/>
    <col min="7938" max="7939" width="50.7109375" style="453" customWidth="1"/>
    <col min="7940" max="8192" width="11.42578125" style="453"/>
    <col min="8193" max="8193" width="42.28515625" style="453" customWidth="1"/>
    <col min="8194" max="8195" width="50.7109375" style="453" customWidth="1"/>
    <col min="8196" max="8448" width="11.42578125" style="453"/>
    <col min="8449" max="8449" width="42.28515625" style="453" customWidth="1"/>
    <col min="8450" max="8451" width="50.7109375" style="453" customWidth="1"/>
    <col min="8452" max="8704" width="11.42578125" style="453"/>
    <col min="8705" max="8705" width="42.28515625" style="453" customWidth="1"/>
    <col min="8706" max="8707" width="50.7109375" style="453" customWidth="1"/>
    <col min="8708" max="8960" width="11.42578125" style="453"/>
    <col min="8961" max="8961" width="42.28515625" style="453" customWidth="1"/>
    <col min="8962" max="8963" width="50.7109375" style="453" customWidth="1"/>
    <col min="8964" max="9216" width="11.42578125" style="453"/>
    <col min="9217" max="9217" width="42.28515625" style="453" customWidth="1"/>
    <col min="9218" max="9219" width="50.7109375" style="453" customWidth="1"/>
    <col min="9220" max="9472" width="11.42578125" style="453"/>
    <col min="9473" max="9473" width="42.28515625" style="453" customWidth="1"/>
    <col min="9474" max="9475" width="50.7109375" style="453" customWidth="1"/>
    <col min="9476" max="9728" width="11.42578125" style="453"/>
    <col min="9729" max="9729" width="42.28515625" style="453" customWidth="1"/>
    <col min="9730" max="9731" width="50.7109375" style="453" customWidth="1"/>
    <col min="9732" max="9984" width="11.42578125" style="453"/>
    <col min="9985" max="9985" width="42.28515625" style="453" customWidth="1"/>
    <col min="9986" max="9987" width="50.7109375" style="453" customWidth="1"/>
    <col min="9988" max="10240" width="11.42578125" style="453"/>
    <col min="10241" max="10241" width="42.28515625" style="453" customWidth="1"/>
    <col min="10242" max="10243" width="50.7109375" style="453" customWidth="1"/>
    <col min="10244" max="10496" width="11.42578125" style="453"/>
    <col min="10497" max="10497" width="42.28515625" style="453" customWidth="1"/>
    <col min="10498" max="10499" width="50.7109375" style="453" customWidth="1"/>
    <col min="10500" max="10752" width="11.42578125" style="453"/>
    <col min="10753" max="10753" width="42.28515625" style="453" customWidth="1"/>
    <col min="10754" max="10755" width="50.7109375" style="453" customWidth="1"/>
    <col min="10756" max="11008" width="11.42578125" style="453"/>
    <col min="11009" max="11009" width="42.28515625" style="453" customWidth="1"/>
    <col min="11010" max="11011" width="50.7109375" style="453" customWidth="1"/>
    <col min="11012" max="11264" width="11.42578125" style="453"/>
    <col min="11265" max="11265" width="42.28515625" style="453" customWidth="1"/>
    <col min="11266" max="11267" width="50.7109375" style="453" customWidth="1"/>
    <col min="11268" max="11520" width="11.42578125" style="453"/>
    <col min="11521" max="11521" width="42.28515625" style="453" customWidth="1"/>
    <col min="11522" max="11523" width="50.7109375" style="453" customWidth="1"/>
    <col min="11524" max="11776" width="11.42578125" style="453"/>
    <col min="11777" max="11777" width="42.28515625" style="453" customWidth="1"/>
    <col min="11778" max="11779" width="50.7109375" style="453" customWidth="1"/>
    <col min="11780" max="12032" width="11.42578125" style="453"/>
    <col min="12033" max="12033" width="42.28515625" style="453" customWidth="1"/>
    <col min="12034" max="12035" width="50.7109375" style="453" customWidth="1"/>
    <col min="12036" max="12288" width="11.42578125" style="453"/>
    <col min="12289" max="12289" width="42.28515625" style="453" customWidth="1"/>
    <col min="12290" max="12291" width="50.7109375" style="453" customWidth="1"/>
    <col min="12292" max="12544" width="11.42578125" style="453"/>
    <col min="12545" max="12545" width="42.28515625" style="453" customWidth="1"/>
    <col min="12546" max="12547" width="50.7109375" style="453" customWidth="1"/>
    <col min="12548" max="12800" width="11.42578125" style="453"/>
    <col min="12801" max="12801" width="42.28515625" style="453" customWidth="1"/>
    <col min="12802" max="12803" width="50.7109375" style="453" customWidth="1"/>
    <col min="12804" max="13056" width="11.42578125" style="453"/>
    <col min="13057" max="13057" width="42.28515625" style="453" customWidth="1"/>
    <col min="13058" max="13059" width="50.7109375" style="453" customWidth="1"/>
    <col min="13060" max="13312" width="11.42578125" style="453"/>
    <col min="13313" max="13313" width="42.28515625" style="453" customWidth="1"/>
    <col min="13314" max="13315" width="50.7109375" style="453" customWidth="1"/>
    <col min="13316" max="13568" width="11.42578125" style="453"/>
    <col min="13569" max="13569" width="42.28515625" style="453" customWidth="1"/>
    <col min="13570" max="13571" width="50.7109375" style="453" customWidth="1"/>
    <col min="13572" max="13824" width="11.42578125" style="453"/>
    <col min="13825" max="13825" width="42.28515625" style="453" customWidth="1"/>
    <col min="13826" max="13827" width="50.7109375" style="453" customWidth="1"/>
    <col min="13828" max="14080" width="11.42578125" style="453"/>
    <col min="14081" max="14081" width="42.28515625" style="453" customWidth="1"/>
    <col min="14082" max="14083" width="50.7109375" style="453" customWidth="1"/>
    <col min="14084" max="14336" width="11.42578125" style="453"/>
    <col min="14337" max="14337" width="42.28515625" style="453" customWidth="1"/>
    <col min="14338" max="14339" width="50.7109375" style="453" customWidth="1"/>
    <col min="14340" max="14592" width="11.42578125" style="453"/>
    <col min="14593" max="14593" width="42.28515625" style="453" customWidth="1"/>
    <col min="14594" max="14595" width="50.7109375" style="453" customWidth="1"/>
    <col min="14596" max="14848" width="11.42578125" style="453"/>
    <col min="14849" max="14849" width="42.28515625" style="453" customWidth="1"/>
    <col min="14850" max="14851" width="50.7109375" style="453" customWidth="1"/>
    <col min="14852" max="15104" width="11.42578125" style="453"/>
    <col min="15105" max="15105" width="42.28515625" style="453" customWidth="1"/>
    <col min="15106" max="15107" width="50.7109375" style="453" customWidth="1"/>
    <col min="15108" max="15360" width="11.42578125" style="453"/>
    <col min="15361" max="15361" width="42.28515625" style="453" customWidth="1"/>
    <col min="15362" max="15363" width="50.7109375" style="453" customWidth="1"/>
    <col min="15364" max="15616" width="11.42578125" style="453"/>
    <col min="15617" max="15617" width="42.28515625" style="453" customWidth="1"/>
    <col min="15618" max="15619" width="50.7109375" style="453" customWidth="1"/>
    <col min="15620" max="15872" width="11.42578125" style="453"/>
    <col min="15873" max="15873" width="42.28515625" style="453" customWidth="1"/>
    <col min="15874" max="15875" width="50.7109375" style="453" customWidth="1"/>
    <col min="15876" max="16128" width="11.42578125" style="453"/>
    <col min="16129" max="16129" width="42.28515625" style="453" customWidth="1"/>
    <col min="16130" max="16131" width="50.7109375" style="453" customWidth="1"/>
    <col min="16132" max="16384" width="11.42578125" style="453"/>
  </cols>
  <sheetData>
    <row r="1" spans="1:3" ht="35.1" customHeight="1">
      <c r="A1" s="825" t="s">
        <v>84</v>
      </c>
      <c r="B1" s="826"/>
      <c r="C1" s="827"/>
    </row>
    <row r="2" spans="1:3" ht="6.75" customHeight="1"/>
    <row r="3" spans="1:3" s="502" customFormat="1" ht="15" customHeight="1">
      <c r="A3" s="814" t="s">
        <v>408</v>
      </c>
      <c r="B3" s="814"/>
      <c r="C3" s="814"/>
    </row>
    <row r="4" spans="1:3" s="502" customFormat="1" ht="6.75" customHeight="1"/>
    <row r="5" spans="1:3" s="502" customFormat="1" ht="15" customHeight="1">
      <c r="A5" s="814" t="s">
        <v>205</v>
      </c>
      <c r="B5" s="814"/>
      <c r="C5" s="814"/>
    </row>
    <row r="6" spans="1:3" s="502" customFormat="1" ht="6.75" customHeight="1"/>
    <row r="7" spans="1:3" s="502" customFormat="1" ht="15" customHeight="1">
      <c r="A7" s="828" t="s">
        <v>54</v>
      </c>
      <c r="B7" s="829"/>
      <c r="C7" s="830"/>
    </row>
    <row r="8" spans="1:3" s="502" customFormat="1" ht="6.75" customHeight="1">
      <c r="A8" s="831"/>
      <c r="B8" s="831"/>
      <c r="C8" s="831"/>
    </row>
    <row r="9" spans="1:3" s="502" customFormat="1" ht="15" customHeight="1">
      <c r="A9" s="503" t="s">
        <v>55</v>
      </c>
      <c r="B9" s="832"/>
      <c r="C9" s="833"/>
    </row>
    <row r="10" spans="1:3" s="502" customFormat="1" ht="15" customHeight="1">
      <c r="A10" s="503" t="s">
        <v>56</v>
      </c>
      <c r="B10" s="832"/>
      <c r="C10" s="833"/>
    </row>
    <row r="11" spans="1:3" s="502" customFormat="1" ht="15" customHeight="1">
      <c r="A11" s="503" t="s">
        <v>57</v>
      </c>
      <c r="B11" s="832"/>
      <c r="C11" s="833"/>
    </row>
    <row r="12" spans="1:3" s="502" customFormat="1" ht="15" customHeight="1">
      <c r="A12" s="503" t="s">
        <v>58</v>
      </c>
      <c r="B12" s="832"/>
      <c r="C12" s="833"/>
    </row>
    <row r="13" spans="1:3" s="502" customFormat="1" ht="15" customHeight="1">
      <c r="A13" s="471" t="s">
        <v>59</v>
      </c>
      <c r="B13" s="832"/>
      <c r="C13" s="833"/>
    </row>
    <row r="14" spans="1:3" s="502" customFormat="1" ht="33.6" customHeight="1">
      <c r="A14" s="471" t="s">
        <v>60</v>
      </c>
      <c r="B14" s="832"/>
      <c r="C14" s="834"/>
    </row>
    <row r="15" spans="1:3" s="502" customFormat="1" ht="33.6" customHeight="1">
      <c r="A15" s="471" t="s">
        <v>61</v>
      </c>
      <c r="B15" s="832"/>
      <c r="C15" s="833"/>
    </row>
    <row r="16" spans="1:3" s="502" customFormat="1" ht="33.6" customHeight="1">
      <c r="A16" s="471" t="s">
        <v>62</v>
      </c>
      <c r="B16" s="832"/>
      <c r="C16" s="833"/>
    </row>
    <row r="17" spans="1:3" s="502" customFormat="1" ht="6.75" customHeight="1"/>
    <row r="18" spans="1:3" s="502" customFormat="1" ht="15" customHeight="1">
      <c r="A18" s="828" t="s">
        <v>63</v>
      </c>
      <c r="B18" s="829"/>
      <c r="C18" s="830"/>
    </row>
    <row r="19" spans="1:3" s="502" customFormat="1" ht="28.9" customHeight="1">
      <c r="A19" s="504" t="s">
        <v>64</v>
      </c>
      <c r="B19" s="504" t="s">
        <v>65</v>
      </c>
      <c r="C19" s="505" t="s">
        <v>66</v>
      </c>
    </row>
    <row r="20" spans="1:3" s="502" customFormat="1" ht="15" customHeight="1">
      <c r="A20" s="506"/>
      <c r="B20" s="506"/>
      <c r="C20" s="507"/>
    </row>
    <row r="21" spans="1:3" s="502" customFormat="1" ht="6.75" customHeight="1"/>
    <row r="22" spans="1:3" s="502" customFormat="1" ht="15" customHeight="1">
      <c r="A22" s="828" t="s">
        <v>67</v>
      </c>
      <c r="B22" s="829"/>
      <c r="C22" s="830"/>
    </row>
    <row r="23" spans="1:3" s="502" customFormat="1" ht="15" customHeight="1">
      <c r="A23" s="504" t="s">
        <v>68</v>
      </c>
      <c r="B23" s="504" t="s">
        <v>69</v>
      </c>
      <c r="C23" s="505" t="s">
        <v>70</v>
      </c>
    </row>
    <row r="24" spans="1:3" s="502" customFormat="1" ht="15" customHeight="1">
      <c r="A24" s="506"/>
      <c r="B24" s="506"/>
      <c r="C24" s="507"/>
    </row>
    <row r="25" spans="1:3" s="502" customFormat="1" ht="6.75" customHeight="1"/>
    <row r="26" spans="1:3" s="502" customFormat="1" ht="15" customHeight="1">
      <c r="A26" s="828" t="s">
        <v>71</v>
      </c>
      <c r="B26" s="829"/>
      <c r="C26" s="830"/>
    </row>
    <row r="27" spans="1:3" s="502" customFormat="1" ht="15" customHeight="1">
      <c r="A27" s="504" t="s">
        <v>72</v>
      </c>
      <c r="B27" s="504" t="s">
        <v>73</v>
      </c>
      <c r="C27" s="505" t="s">
        <v>74</v>
      </c>
    </row>
    <row r="28" spans="1:3" s="502" customFormat="1" ht="34.9" customHeight="1">
      <c r="A28" s="508"/>
      <c r="B28" s="504"/>
      <c r="C28" s="507"/>
    </row>
    <row r="29" spans="1:3">
      <c r="A29" s="502"/>
      <c r="B29" s="502"/>
      <c r="C29" s="502"/>
    </row>
  </sheetData>
  <mergeCells count="16">
    <mergeCell ref="A18:C18"/>
    <mergeCell ref="A22:C22"/>
    <mergeCell ref="A26:C26"/>
    <mergeCell ref="A3:C3"/>
    <mergeCell ref="A5:C5"/>
    <mergeCell ref="B10:C10"/>
    <mergeCell ref="B11:C11"/>
    <mergeCell ref="B12:C12"/>
    <mergeCell ref="B13:C13"/>
    <mergeCell ref="B14:C14"/>
    <mergeCell ref="B15:C15"/>
    <mergeCell ref="A1:C1"/>
    <mergeCell ref="A7:C7"/>
    <mergeCell ref="A8:C8"/>
    <mergeCell ref="B9:C9"/>
    <mergeCell ref="B16:C16"/>
  </mergeCells>
  <conditionalFormatting sqref="A5">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7" orientation="landscape" r:id="rId1"/>
  <headerFooter scaleWithDoc="0">
    <oddHeader>&amp;C&amp;G</oddHeader>
    <oddFooter>&amp;C&amp;G</oddFooter>
  </headerFooter>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27"/>
  <sheetViews>
    <sheetView showGridLines="0" view="pageLayout" zoomScaleNormal="100" zoomScaleSheetLayoutView="70" workbookViewId="0">
      <selection activeCell="J27" sqref="J27"/>
    </sheetView>
  </sheetViews>
  <sheetFormatPr baseColWidth="10" defaultColWidth="12.5703125" defaultRowHeight="13.5"/>
  <cols>
    <col min="1" max="1" width="60.28515625" style="14" customWidth="1"/>
    <col min="2" max="3" width="16.28515625" style="15" customWidth="1"/>
    <col min="4" max="4" width="66.28515625" style="15" customWidth="1"/>
    <col min="5" max="256" width="12.5703125" style="15"/>
    <col min="257" max="257" width="60.28515625" style="15" customWidth="1"/>
    <col min="258" max="259" width="16.28515625" style="15" customWidth="1"/>
    <col min="260" max="260" width="66.28515625" style="15" customWidth="1"/>
    <col min="261" max="512" width="12.5703125" style="15"/>
    <col min="513" max="513" width="60.28515625" style="15" customWidth="1"/>
    <col min="514" max="515" width="16.28515625" style="15" customWidth="1"/>
    <col min="516" max="516" width="66.28515625" style="15" customWidth="1"/>
    <col min="517" max="768" width="12.5703125" style="15"/>
    <col min="769" max="769" width="60.28515625" style="15" customWidth="1"/>
    <col min="770" max="771" width="16.28515625" style="15" customWidth="1"/>
    <col min="772" max="772" width="66.28515625" style="15" customWidth="1"/>
    <col min="773" max="1024" width="12.5703125" style="15"/>
    <col min="1025" max="1025" width="60.28515625" style="15" customWidth="1"/>
    <col min="1026" max="1027" width="16.28515625" style="15" customWidth="1"/>
    <col min="1028" max="1028" width="66.28515625" style="15" customWidth="1"/>
    <col min="1029" max="1280" width="12.5703125" style="15"/>
    <col min="1281" max="1281" width="60.28515625" style="15" customWidth="1"/>
    <col min="1282" max="1283" width="16.28515625" style="15" customWidth="1"/>
    <col min="1284" max="1284" width="66.28515625" style="15" customWidth="1"/>
    <col min="1285" max="1536" width="12.5703125" style="15"/>
    <col min="1537" max="1537" width="60.28515625" style="15" customWidth="1"/>
    <col min="1538" max="1539" width="16.28515625" style="15" customWidth="1"/>
    <col min="1540" max="1540" width="66.28515625" style="15" customWidth="1"/>
    <col min="1541" max="1792" width="12.5703125" style="15"/>
    <col min="1793" max="1793" width="60.28515625" style="15" customWidth="1"/>
    <col min="1794" max="1795" width="16.28515625" style="15" customWidth="1"/>
    <col min="1796" max="1796" width="66.28515625" style="15" customWidth="1"/>
    <col min="1797" max="2048" width="12.5703125" style="15"/>
    <col min="2049" max="2049" width="60.28515625" style="15" customWidth="1"/>
    <col min="2050" max="2051" width="16.28515625" style="15" customWidth="1"/>
    <col min="2052" max="2052" width="66.28515625" style="15" customWidth="1"/>
    <col min="2053" max="2304" width="12.5703125" style="15"/>
    <col min="2305" max="2305" width="60.28515625" style="15" customWidth="1"/>
    <col min="2306" max="2307" width="16.28515625" style="15" customWidth="1"/>
    <col min="2308" max="2308" width="66.28515625" style="15" customWidth="1"/>
    <col min="2309" max="2560" width="12.5703125" style="15"/>
    <col min="2561" max="2561" width="60.28515625" style="15" customWidth="1"/>
    <col min="2562" max="2563" width="16.28515625" style="15" customWidth="1"/>
    <col min="2564" max="2564" width="66.28515625" style="15" customWidth="1"/>
    <col min="2565" max="2816" width="12.5703125" style="15"/>
    <col min="2817" max="2817" width="60.28515625" style="15" customWidth="1"/>
    <col min="2818" max="2819" width="16.28515625" style="15" customWidth="1"/>
    <col min="2820" max="2820" width="66.28515625" style="15" customWidth="1"/>
    <col min="2821" max="3072" width="12.5703125" style="15"/>
    <col min="3073" max="3073" width="60.28515625" style="15" customWidth="1"/>
    <col min="3074" max="3075" width="16.28515625" style="15" customWidth="1"/>
    <col min="3076" max="3076" width="66.28515625" style="15" customWidth="1"/>
    <col min="3077" max="3328" width="12.5703125" style="15"/>
    <col min="3329" max="3329" width="60.28515625" style="15" customWidth="1"/>
    <col min="3330" max="3331" width="16.28515625" style="15" customWidth="1"/>
    <col min="3332" max="3332" width="66.28515625" style="15" customWidth="1"/>
    <col min="3333" max="3584" width="12.5703125" style="15"/>
    <col min="3585" max="3585" width="60.28515625" style="15" customWidth="1"/>
    <col min="3586" max="3587" width="16.28515625" style="15" customWidth="1"/>
    <col min="3588" max="3588" width="66.28515625" style="15" customWidth="1"/>
    <col min="3589" max="3840" width="12.5703125" style="15"/>
    <col min="3841" max="3841" width="60.28515625" style="15" customWidth="1"/>
    <col min="3842" max="3843" width="16.28515625" style="15" customWidth="1"/>
    <col min="3844" max="3844" width="66.28515625" style="15" customWidth="1"/>
    <col min="3845" max="4096" width="12.5703125" style="15"/>
    <col min="4097" max="4097" width="60.28515625" style="15" customWidth="1"/>
    <col min="4098" max="4099" width="16.28515625" style="15" customWidth="1"/>
    <col min="4100" max="4100" width="66.28515625" style="15" customWidth="1"/>
    <col min="4101" max="4352" width="12.5703125" style="15"/>
    <col min="4353" max="4353" width="60.28515625" style="15" customWidth="1"/>
    <col min="4354" max="4355" width="16.28515625" style="15" customWidth="1"/>
    <col min="4356" max="4356" width="66.28515625" style="15" customWidth="1"/>
    <col min="4357" max="4608" width="12.5703125" style="15"/>
    <col min="4609" max="4609" width="60.28515625" style="15" customWidth="1"/>
    <col min="4610" max="4611" width="16.28515625" style="15" customWidth="1"/>
    <col min="4612" max="4612" width="66.28515625" style="15" customWidth="1"/>
    <col min="4613" max="4864" width="12.5703125" style="15"/>
    <col min="4865" max="4865" width="60.28515625" style="15" customWidth="1"/>
    <col min="4866" max="4867" width="16.28515625" style="15" customWidth="1"/>
    <col min="4868" max="4868" width="66.28515625" style="15" customWidth="1"/>
    <col min="4869" max="5120" width="12.5703125" style="15"/>
    <col min="5121" max="5121" width="60.28515625" style="15" customWidth="1"/>
    <col min="5122" max="5123" width="16.28515625" style="15" customWidth="1"/>
    <col min="5124" max="5124" width="66.28515625" style="15" customWidth="1"/>
    <col min="5125" max="5376" width="12.5703125" style="15"/>
    <col min="5377" max="5377" width="60.28515625" style="15" customWidth="1"/>
    <col min="5378" max="5379" width="16.28515625" style="15" customWidth="1"/>
    <col min="5380" max="5380" width="66.28515625" style="15" customWidth="1"/>
    <col min="5381" max="5632" width="12.5703125" style="15"/>
    <col min="5633" max="5633" width="60.28515625" style="15" customWidth="1"/>
    <col min="5634" max="5635" width="16.28515625" style="15" customWidth="1"/>
    <col min="5636" max="5636" width="66.28515625" style="15" customWidth="1"/>
    <col min="5637" max="5888" width="12.5703125" style="15"/>
    <col min="5889" max="5889" width="60.28515625" style="15" customWidth="1"/>
    <col min="5890" max="5891" width="16.28515625" style="15" customWidth="1"/>
    <col min="5892" max="5892" width="66.28515625" style="15" customWidth="1"/>
    <col min="5893" max="6144" width="12.5703125" style="15"/>
    <col min="6145" max="6145" width="60.28515625" style="15" customWidth="1"/>
    <col min="6146" max="6147" width="16.28515625" style="15" customWidth="1"/>
    <col min="6148" max="6148" width="66.28515625" style="15" customWidth="1"/>
    <col min="6149" max="6400" width="12.5703125" style="15"/>
    <col min="6401" max="6401" width="60.28515625" style="15" customWidth="1"/>
    <col min="6402" max="6403" width="16.28515625" style="15" customWidth="1"/>
    <col min="6404" max="6404" width="66.28515625" style="15" customWidth="1"/>
    <col min="6405" max="6656" width="12.5703125" style="15"/>
    <col min="6657" max="6657" width="60.28515625" style="15" customWidth="1"/>
    <col min="6658" max="6659" width="16.28515625" style="15" customWidth="1"/>
    <col min="6660" max="6660" width="66.28515625" style="15" customWidth="1"/>
    <col min="6661" max="6912" width="12.5703125" style="15"/>
    <col min="6913" max="6913" width="60.28515625" style="15" customWidth="1"/>
    <col min="6914" max="6915" width="16.28515625" style="15" customWidth="1"/>
    <col min="6916" max="6916" width="66.28515625" style="15" customWidth="1"/>
    <col min="6917" max="7168" width="12.5703125" style="15"/>
    <col min="7169" max="7169" width="60.28515625" style="15" customWidth="1"/>
    <col min="7170" max="7171" width="16.28515625" style="15" customWidth="1"/>
    <col min="7172" max="7172" width="66.28515625" style="15" customWidth="1"/>
    <col min="7173" max="7424" width="12.5703125" style="15"/>
    <col min="7425" max="7425" width="60.28515625" style="15" customWidth="1"/>
    <col min="7426" max="7427" width="16.28515625" style="15" customWidth="1"/>
    <col min="7428" max="7428" width="66.28515625" style="15" customWidth="1"/>
    <col min="7429" max="7680" width="12.5703125" style="15"/>
    <col min="7681" max="7681" width="60.28515625" style="15" customWidth="1"/>
    <col min="7682" max="7683" width="16.28515625" style="15" customWidth="1"/>
    <col min="7684" max="7684" width="66.28515625" style="15" customWidth="1"/>
    <col min="7685" max="7936" width="12.5703125" style="15"/>
    <col min="7937" max="7937" width="60.28515625" style="15" customWidth="1"/>
    <col min="7938" max="7939" width="16.28515625" style="15" customWidth="1"/>
    <col min="7940" max="7940" width="66.28515625" style="15" customWidth="1"/>
    <col min="7941" max="8192" width="12.5703125" style="15"/>
    <col min="8193" max="8193" width="60.28515625" style="15" customWidth="1"/>
    <col min="8194" max="8195" width="16.28515625" style="15" customWidth="1"/>
    <col min="8196" max="8196" width="66.28515625" style="15" customWidth="1"/>
    <col min="8197" max="8448" width="12.5703125" style="15"/>
    <col min="8449" max="8449" width="60.28515625" style="15" customWidth="1"/>
    <col min="8450" max="8451" width="16.28515625" style="15" customWidth="1"/>
    <col min="8452" max="8452" width="66.28515625" style="15" customWidth="1"/>
    <col min="8453" max="8704" width="12.5703125" style="15"/>
    <col min="8705" max="8705" width="60.28515625" style="15" customWidth="1"/>
    <col min="8706" max="8707" width="16.28515625" style="15" customWidth="1"/>
    <col min="8708" max="8708" width="66.28515625" style="15" customWidth="1"/>
    <col min="8709" max="8960" width="12.5703125" style="15"/>
    <col min="8961" max="8961" width="60.28515625" style="15" customWidth="1"/>
    <col min="8962" max="8963" width="16.28515625" style="15" customWidth="1"/>
    <col min="8964" max="8964" width="66.28515625" style="15" customWidth="1"/>
    <col min="8965" max="9216" width="12.5703125" style="15"/>
    <col min="9217" max="9217" width="60.28515625" style="15" customWidth="1"/>
    <col min="9218" max="9219" width="16.28515625" style="15" customWidth="1"/>
    <col min="9220" max="9220" width="66.28515625" style="15" customWidth="1"/>
    <col min="9221" max="9472" width="12.5703125" style="15"/>
    <col min="9473" max="9473" width="60.28515625" style="15" customWidth="1"/>
    <col min="9474" max="9475" width="16.28515625" style="15" customWidth="1"/>
    <col min="9476" max="9476" width="66.28515625" style="15" customWidth="1"/>
    <col min="9477" max="9728" width="12.5703125" style="15"/>
    <col min="9729" max="9729" width="60.28515625" style="15" customWidth="1"/>
    <col min="9730" max="9731" width="16.28515625" style="15" customWidth="1"/>
    <col min="9732" max="9732" width="66.28515625" style="15" customWidth="1"/>
    <col min="9733" max="9984" width="12.5703125" style="15"/>
    <col min="9985" max="9985" width="60.28515625" style="15" customWidth="1"/>
    <col min="9986" max="9987" width="16.28515625" style="15" customWidth="1"/>
    <col min="9988" max="9988" width="66.28515625" style="15" customWidth="1"/>
    <col min="9989" max="10240" width="12.5703125" style="15"/>
    <col min="10241" max="10241" width="60.28515625" style="15" customWidth="1"/>
    <col min="10242" max="10243" width="16.28515625" style="15" customWidth="1"/>
    <col min="10244" max="10244" width="66.28515625" style="15" customWidth="1"/>
    <col min="10245" max="10496" width="12.5703125" style="15"/>
    <col min="10497" max="10497" width="60.28515625" style="15" customWidth="1"/>
    <col min="10498" max="10499" width="16.28515625" style="15" customWidth="1"/>
    <col min="10500" max="10500" width="66.28515625" style="15" customWidth="1"/>
    <col min="10501" max="10752" width="12.5703125" style="15"/>
    <col min="10753" max="10753" width="60.28515625" style="15" customWidth="1"/>
    <col min="10754" max="10755" width="16.28515625" style="15" customWidth="1"/>
    <col min="10756" max="10756" width="66.28515625" style="15" customWidth="1"/>
    <col min="10757" max="11008" width="12.5703125" style="15"/>
    <col min="11009" max="11009" width="60.28515625" style="15" customWidth="1"/>
    <col min="11010" max="11011" width="16.28515625" style="15" customWidth="1"/>
    <col min="11012" max="11012" width="66.28515625" style="15" customWidth="1"/>
    <col min="11013" max="11264" width="12.5703125" style="15"/>
    <col min="11265" max="11265" width="60.28515625" style="15" customWidth="1"/>
    <col min="11266" max="11267" width="16.28515625" style="15" customWidth="1"/>
    <col min="11268" max="11268" width="66.28515625" style="15" customWidth="1"/>
    <col min="11269" max="11520" width="12.5703125" style="15"/>
    <col min="11521" max="11521" width="60.28515625" style="15" customWidth="1"/>
    <col min="11522" max="11523" width="16.28515625" style="15" customWidth="1"/>
    <col min="11524" max="11524" width="66.28515625" style="15" customWidth="1"/>
    <col min="11525" max="11776" width="12.5703125" style="15"/>
    <col min="11777" max="11777" width="60.28515625" style="15" customWidth="1"/>
    <col min="11778" max="11779" width="16.28515625" style="15" customWidth="1"/>
    <col min="11780" max="11780" width="66.28515625" style="15" customWidth="1"/>
    <col min="11781" max="12032" width="12.5703125" style="15"/>
    <col min="12033" max="12033" width="60.28515625" style="15" customWidth="1"/>
    <col min="12034" max="12035" width="16.28515625" style="15" customWidth="1"/>
    <col min="12036" max="12036" width="66.28515625" style="15" customWidth="1"/>
    <col min="12037" max="12288" width="12.5703125" style="15"/>
    <col min="12289" max="12289" width="60.28515625" style="15" customWidth="1"/>
    <col min="12290" max="12291" width="16.28515625" style="15" customWidth="1"/>
    <col min="12292" max="12292" width="66.28515625" style="15" customWidth="1"/>
    <col min="12293" max="12544" width="12.5703125" style="15"/>
    <col min="12545" max="12545" width="60.28515625" style="15" customWidth="1"/>
    <col min="12546" max="12547" width="16.28515625" style="15" customWidth="1"/>
    <col min="12548" max="12548" width="66.28515625" style="15" customWidth="1"/>
    <col min="12549" max="12800" width="12.5703125" style="15"/>
    <col min="12801" max="12801" width="60.28515625" style="15" customWidth="1"/>
    <col min="12802" max="12803" width="16.28515625" style="15" customWidth="1"/>
    <col min="12804" max="12804" width="66.28515625" style="15" customWidth="1"/>
    <col min="12805" max="13056" width="12.5703125" style="15"/>
    <col min="13057" max="13057" width="60.28515625" style="15" customWidth="1"/>
    <col min="13058" max="13059" width="16.28515625" style="15" customWidth="1"/>
    <col min="13060" max="13060" width="66.28515625" style="15" customWidth="1"/>
    <col min="13061" max="13312" width="12.5703125" style="15"/>
    <col min="13313" max="13313" width="60.28515625" style="15" customWidth="1"/>
    <col min="13314" max="13315" width="16.28515625" style="15" customWidth="1"/>
    <col min="13316" max="13316" width="66.28515625" style="15" customWidth="1"/>
    <col min="13317" max="13568" width="12.5703125" style="15"/>
    <col min="13569" max="13569" width="60.28515625" style="15" customWidth="1"/>
    <col min="13570" max="13571" width="16.28515625" style="15" customWidth="1"/>
    <col min="13572" max="13572" width="66.28515625" style="15" customWidth="1"/>
    <col min="13573" max="13824" width="12.5703125" style="15"/>
    <col min="13825" max="13825" width="60.28515625" style="15" customWidth="1"/>
    <col min="13826" max="13827" width="16.28515625" style="15" customWidth="1"/>
    <col min="13828" max="13828" width="66.28515625" style="15" customWidth="1"/>
    <col min="13829" max="14080" width="12.5703125" style="15"/>
    <col min="14081" max="14081" width="60.28515625" style="15" customWidth="1"/>
    <col min="14082" max="14083" width="16.28515625" style="15" customWidth="1"/>
    <col min="14084" max="14084" width="66.28515625" style="15" customWidth="1"/>
    <col min="14085" max="14336" width="12.5703125" style="15"/>
    <col min="14337" max="14337" width="60.28515625" style="15" customWidth="1"/>
    <col min="14338" max="14339" width="16.28515625" style="15" customWidth="1"/>
    <col min="14340" max="14340" width="66.28515625" style="15" customWidth="1"/>
    <col min="14341" max="14592" width="12.5703125" style="15"/>
    <col min="14593" max="14593" width="60.28515625" style="15" customWidth="1"/>
    <col min="14594" max="14595" width="16.28515625" style="15" customWidth="1"/>
    <col min="14596" max="14596" width="66.28515625" style="15" customWidth="1"/>
    <col min="14597" max="14848" width="12.5703125" style="15"/>
    <col min="14849" max="14849" width="60.28515625" style="15" customWidth="1"/>
    <col min="14850" max="14851" width="16.28515625" style="15" customWidth="1"/>
    <col min="14852" max="14852" width="66.28515625" style="15" customWidth="1"/>
    <col min="14853" max="15104" width="12.5703125" style="15"/>
    <col min="15105" max="15105" width="60.28515625" style="15" customWidth="1"/>
    <col min="15106" max="15107" width="16.28515625" style="15" customWidth="1"/>
    <col min="15108" max="15108" width="66.28515625" style="15" customWidth="1"/>
    <col min="15109" max="15360" width="12.5703125" style="15"/>
    <col min="15361" max="15361" width="60.28515625" style="15" customWidth="1"/>
    <col min="15362" max="15363" width="16.28515625" style="15" customWidth="1"/>
    <col min="15364" max="15364" width="66.28515625" style="15" customWidth="1"/>
    <col min="15365" max="15616" width="12.5703125" style="15"/>
    <col min="15617" max="15617" width="60.28515625" style="15" customWidth="1"/>
    <col min="15618" max="15619" width="16.28515625" style="15" customWidth="1"/>
    <col min="15620" max="15620" width="66.28515625" style="15" customWidth="1"/>
    <col min="15621" max="15872" width="12.5703125" style="15"/>
    <col min="15873" max="15873" width="60.28515625" style="15" customWidth="1"/>
    <col min="15874" max="15875" width="16.28515625" style="15" customWidth="1"/>
    <col min="15876" max="15876" width="66.28515625" style="15" customWidth="1"/>
    <col min="15877" max="16128" width="12.5703125" style="15"/>
    <col min="16129" max="16129" width="60.28515625" style="15" customWidth="1"/>
    <col min="16130" max="16131" width="16.28515625" style="15" customWidth="1"/>
    <col min="16132" max="16132" width="66.28515625" style="15" customWidth="1"/>
    <col min="16133" max="16384" width="12.5703125" style="15"/>
  </cols>
  <sheetData>
    <row r="1" spans="1:15" ht="35.1" customHeight="1">
      <c r="A1" s="586" t="s">
        <v>165</v>
      </c>
      <c r="B1" s="587"/>
      <c r="C1" s="587"/>
      <c r="D1" s="588"/>
    </row>
    <row r="2" spans="1:15" ht="7.5" customHeight="1">
      <c r="A2" s="16"/>
      <c r="B2" s="17"/>
      <c r="C2" s="17"/>
      <c r="D2" s="17"/>
      <c r="E2" s="18"/>
      <c r="F2" s="18"/>
      <c r="G2" s="18"/>
      <c r="H2" s="18"/>
      <c r="I2" s="18"/>
      <c r="J2" s="18"/>
      <c r="K2" s="18"/>
      <c r="L2" s="18"/>
      <c r="M2" s="18"/>
      <c r="N2" s="18"/>
      <c r="O2" s="18"/>
    </row>
    <row r="3" spans="1:15" ht="20.100000000000001" customHeight="1">
      <c r="A3" s="814" t="s">
        <v>408</v>
      </c>
      <c r="B3" s="814"/>
      <c r="C3" s="814"/>
      <c r="D3" s="814"/>
      <c r="E3" s="18"/>
      <c r="F3" s="18"/>
      <c r="G3" s="18"/>
      <c r="H3" s="18"/>
      <c r="I3" s="18"/>
      <c r="J3" s="18"/>
      <c r="K3" s="18"/>
      <c r="L3" s="18"/>
      <c r="M3" s="18"/>
      <c r="N3" s="18"/>
      <c r="O3" s="18"/>
    </row>
    <row r="4" spans="1:15" ht="20.100000000000001" customHeight="1">
      <c r="A4" s="814" t="s">
        <v>205</v>
      </c>
      <c r="B4" s="814"/>
      <c r="C4" s="814"/>
      <c r="D4" s="814"/>
      <c r="E4" s="18"/>
      <c r="F4" s="18"/>
      <c r="G4" s="18"/>
      <c r="H4" s="18"/>
      <c r="I4" s="18"/>
      <c r="J4" s="18"/>
      <c r="K4" s="18"/>
      <c r="L4" s="18"/>
      <c r="M4" s="18"/>
      <c r="N4" s="18"/>
      <c r="O4" s="18"/>
    </row>
    <row r="5" spans="1:15" ht="25.9" customHeight="1">
      <c r="A5" s="835" t="s">
        <v>127</v>
      </c>
      <c r="B5" s="776" t="s">
        <v>122</v>
      </c>
      <c r="C5" s="837"/>
      <c r="D5" s="838" t="s">
        <v>16</v>
      </c>
      <c r="E5" s="18"/>
      <c r="F5" s="18"/>
      <c r="G5" s="18"/>
      <c r="H5" s="18"/>
      <c r="I5" s="18"/>
      <c r="J5" s="18"/>
      <c r="K5" s="18"/>
      <c r="L5" s="18"/>
      <c r="M5" s="18"/>
      <c r="N5" s="18"/>
      <c r="O5" s="18"/>
    </row>
    <row r="6" spans="1:15" s="18" customFormat="1" ht="25.9" customHeight="1">
      <c r="A6" s="836"/>
      <c r="B6" s="76" t="s">
        <v>101</v>
      </c>
      <c r="C6" s="77" t="s">
        <v>21</v>
      </c>
      <c r="D6" s="839"/>
    </row>
    <row r="7" spans="1:15" ht="20.25" customHeight="1">
      <c r="A7" s="476" t="s">
        <v>0</v>
      </c>
      <c r="B7" s="476" t="s">
        <v>1</v>
      </c>
      <c r="C7" s="476" t="s">
        <v>2</v>
      </c>
      <c r="D7" s="476" t="s">
        <v>6</v>
      </c>
      <c r="E7" s="18"/>
      <c r="F7" s="18"/>
      <c r="G7" s="18"/>
      <c r="H7" s="18"/>
      <c r="I7" s="18"/>
      <c r="J7" s="18"/>
      <c r="K7" s="18"/>
      <c r="L7" s="18"/>
      <c r="M7" s="18"/>
      <c r="N7" s="18"/>
      <c r="O7" s="18"/>
    </row>
    <row r="8" spans="1:15" ht="30" customHeight="1">
      <c r="A8" s="67" t="s">
        <v>567</v>
      </c>
      <c r="B8" s="316">
        <v>15175115</v>
      </c>
      <c r="C8" s="316">
        <v>15174859.350000001</v>
      </c>
      <c r="D8" s="67" t="s">
        <v>568</v>
      </c>
      <c r="E8" s="509"/>
      <c r="F8" s="510"/>
      <c r="G8" s="510"/>
      <c r="H8" s="510"/>
      <c r="I8" s="510"/>
      <c r="J8" s="510"/>
      <c r="K8" s="510"/>
      <c r="L8" s="510"/>
    </row>
    <row r="9" spans="1:15" ht="26.25" customHeight="1">
      <c r="A9" s="511" t="s">
        <v>569</v>
      </c>
      <c r="B9" s="512">
        <v>40000000</v>
      </c>
      <c r="C9" s="512">
        <v>39388376.810000002</v>
      </c>
      <c r="D9" s="511" t="s">
        <v>570</v>
      </c>
      <c r="E9" s="509"/>
      <c r="F9" s="510"/>
      <c r="G9" s="510"/>
      <c r="H9" s="510"/>
      <c r="I9" s="510"/>
      <c r="J9" s="510"/>
      <c r="K9" s="510"/>
      <c r="L9" s="510"/>
    </row>
    <row r="10" spans="1:15" ht="31.5" customHeight="1">
      <c r="A10" s="67" t="s">
        <v>571</v>
      </c>
      <c r="B10" s="316">
        <v>21000000</v>
      </c>
      <c r="C10" s="316">
        <v>18784431.710000001</v>
      </c>
      <c r="D10" s="67" t="s">
        <v>571</v>
      </c>
      <c r="E10" s="509"/>
      <c r="F10" s="510"/>
      <c r="G10" s="510"/>
      <c r="H10" s="510"/>
      <c r="I10" s="510"/>
      <c r="J10" s="510"/>
      <c r="K10" s="510"/>
      <c r="L10" s="510"/>
    </row>
    <row r="11" spans="1:15" ht="20.25" customHeight="1">
      <c r="A11" s="67"/>
      <c r="B11" s="68"/>
      <c r="C11" s="68"/>
      <c r="D11" s="68"/>
      <c r="E11" s="510"/>
      <c r="F11" s="510"/>
      <c r="G11" s="510"/>
      <c r="H11" s="510"/>
      <c r="I11" s="510"/>
      <c r="J11" s="510"/>
      <c r="K11" s="510"/>
      <c r="L11" s="510"/>
    </row>
    <row r="12" spans="1:15" ht="20.25" customHeight="1">
      <c r="A12" s="67"/>
      <c r="B12" s="68"/>
      <c r="C12" s="68"/>
      <c r="D12" s="68"/>
    </row>
    <row r="13" spans="1:15" ht="20.25" customHeight="1">
      <c r="A13" s="67"/>
      <c r="B13" s="68"/>
      <c r="C13" s="68"/>
      <c r="D13" s="68"/>
    </row>
    <row r="14" spans="1:15" ht="20.25" customHeight="1">
      <c r="A14" s="67"/>
      <c r="B14" s="68"/>
      <c r="C14" s="68"/>
      <c r="D14" s="68"/>
    </row>
    <row r="15" spans="1:15" ht="20.25" customHeight="1">
      <c r="A15" s="67"/>
      <c r="B15" s="68"/>
      <c r="C15" s="68"/>
      <c r="D15" s="68"/>
    </row>
    <row r="16" spans="1:15" ht="20.25" customHeight="1">
      <c r="A16" s="67"/>
      <c r="B16" s="68"/>
      <c r="C16" s="68"/>
      <c r="D16" s="68"/>
    </row>
    <row r="17" spans="1:4" ht="20.25" customHeight="1">
      <c r="A17" s="67"/>
      <c r="B17" s="68"/>
      <c r="C17" s="68"/>
      <c r="D17" s="68"/>
    </row>
    <row r="18" spans="1:4" ht="20.25" customHeight="1">
      <c r="A18" s="67"/>
      <c r="B18" s="68"/>
      <c r="C18" s="68"/>
      <c r="D18" s="68"/>
    </row>
    <row r="19" spans="1:4" ht="20.25" customHeight="1">
      <c r="A19" s="67"/>
      <c r="B19" s="68"/>
      <c r="C19" s="68"/>
      <c r="D19" s="68"/>
    </row>
    <row r="20" spans="1:4" ht="20.25" customHeight="1">
      <c r="A20" s="67"/>
      <c r="B20" s="68"/>
      <c r="C20" s="68"/>
      <c r="D20" s="68"/>
    </row>
    <row r="21" spans="1:4" ht="20.25" customHeight="1">
      <c r="A21" s="67"/>
      <c r="B21" s="68"/>
      <c r="C21" s="68"/>
      <c r="D21" s="68"/>
    </row>
    <row r="22" spans="1:4" ht="20.25" customHeight="1">
      <c r="A22" s="67"/>
      <c r="B22" s="68"/>
      <c r="C22" s="68"/>
      <c r="D22" s="68"/>
    </row>
    <row r="23" spans="1:4" ht="20.25" customHeight="1">
      <c r="A23" s="69" t="s">
        <v>130</v>
      </c>
      <c r="B23" s="317">
        <f>SUM(B8:B22)</f>
        <v>76175115</v>
      </c>
      <c r="C23" s="317">
        <f>SUM(C8:C22)</f>
        <v>73347667.870000005</v>
      </c>
      <c r="D23" s="68"/>
    </row>
    <row r="24" spans="1:4" ht="20.25" customHeight="1">
      <c r="A24" s="67"/>
      <c r="B24" s="68"/>
      <c r="C24" s="68"/>
      <c r="D24" s="68"/>
    </row>
    <row r="25" spans="1:4">
      <c r="A25" s="326" t="s">
        <v>166</v>
      </c>
    </row>
    <row r="26" spans="1:4">
      <c r="A26" s="327"/>
      <c r="C26" s="328"/>
    </row>
    <row r="27" spans="1:4">
      <c r="A27" s="330"/>
      <c r="C27" s="331"/>
    </row>
  </sheetData>
  <mergeCells count="6">
    <mergeCell ref="A1:D1"/>
    <mergeCell ref="A5:A6"/>
    <mergeCell ref="B5:C5"/>
    <mergeCell ref="D5:D6"/>
    <mergeCell ref="A3:D3"/>
    <mergeCell ref="A4:D4"/>
  </mergeCells>
  <conditionalFormatting sqref="A4">
    <cfRule type="cellIs" dxfId="2" priority="1" stopIfTrue="1" operator="equal">
      <formula>"VAYA A LA HOJA INICIO Y SELECIONE EL PERIODO CORRESPONDIENTE A ESTE INFORME"</formula>
    </cfRule>
  </conditionalFormatting>
  <dataValidations count="1">
    <dataValidation allowBlank="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Q97"/>
  <sheetViews>
    <sheetView showGridLines="0" view="pageBreakPreview" topLeftCell="A33" zoomScale="55" zoomScaleNormal="130" zoomScaleSheetLayoutView="55" zoomScalePageLayoutView="70" workbookViewId="0">
      <selection activeCell="I36" sqref="I36"/>
    </sheetView>
  </sheetViews>
  <sheetFormatPr baseColWidth="10" defaultColWidth="11.42578125" defaultRowHeight="13.5"/>
  <cols>
    <col min="1" max="1" width="4.5703125" style="1" customWidth="1"/>
    <col min="2" max="3" width="3.28515625" style="1" customWidth="1"/>
    <col min="4" max="5" width="4" style="1" customWidth="1"/>
    <col min="6" max="6" width="4.28515625" style="1" customWidth="1"/>
    <col min="7" max="7" width="35.7109375" style="1" customWidth="1"/>
    <col min="8" max="8" width="13.85546875" style="1" customWidth="1"/>
    <col min="9" max="10" width="12.140625" style="1" bestFit="1" customWidth="1"/>
    <col min="11" max="11" width="9.7109375" style="1" bestFit="1" customWidth="1"/>
    <col min="12" max="15" width="13.28515625" style="1" bestFit="1" customWidth="1"/>
    <col min="16" max="16" width="7.140625" style="1" bestFit="1" customWidth="1"/>
    <col min="17" max="17" width="7.42578125" style="1" bestFit="1" customWidth="1"/>
    <col min="18" max="16384" width="11.42578125" style="1"/>
  </cols>
  <sheetData>
    <row r="1" spans="1:17" ht="35.1" customHeight="1">
      <c r="A1" s="567" t="s">
        <v>86</v>
      </c>
      <c r="B1" s="568"/>
      <c r="C1" s="568"/>
      <c r="D1" s="568"/>
      <c r="E1" s="568"/>
      <c r="F1" s="568"/>
      <c r="G1" s="568"/>
      <c r="H1" s="568"/>
      <c r="I1" s="568"/>
      <c r="J1" s="568"/>
      <c r="K1" s="568"/>
      <c r="L1" s="568"/>
      <c r="M1" s="568"/>
      <c r="N1" s="568"/>
      <c r="O1" s="568"/>
      <c r="P1" s="568"/>
      <c r="Q1" s="569"/>
    </row>
    <row r="2" spans="1:17" ht="6" customHeight="1">
      <c r="Q2" s="56"/>
    </row>
    <row r="3" spans="1:17" ht="20.100000000000001" customHeight="1">
      <c r="A3" s="570" t="s">
        <v>311</v>
      </c>
      <c r="B3" s="571"/>
      <c r="C3" s="571"/>
      <c r="D3" s="571"/>
      <c r="E3" s="571"/>
      <c r="F3" s="571"/>
      <c r="G3" s="571"/>
      <c r="H3" s="571"/>
      <c r="I3" s="571"/>
      <c r="J3" s="571"/>
      <c r="K3" s="571"/>
      <c r="L3" s="571"/>
      <c r="M3" s="571"/>
      <c r="N3" s="571"/>
      <c r="O3" s="571"/>
      <c r="P3" s="571"/>
      <c r="Q3" s="572"/>
    </row>
    <row r="4" spans="1:17" ht="20.100000000000001" customHeight="1">
      <c r="A4" s="570" t="s">
        <v>573</v>
      </c>
      <c r="B4" s="571"/>
      <c r="C4" s="571"/>
      <c r="D4" s="571"/>
      <c r="E4" s="571"/>
      <c r="F4" s="571"/>
      <c r="G4" s="571"/>
      <c r="H4" s="571"/>
      <c r="I4" s="571"/>
      <c r="J4" s="571"/>
      <c r="K4" s="571"/>
      <c r="L4" s="571"/>
      <c r="M4" s="571"/>
      <c r="N4" s="571"/>
      <c r="O4" s="571"/>
      <c r="P4" s="571"/>
      <c r="Q4" s="572"/>
    </row>
    <row r="5" spans="1:17" ht="15" customHeight="1">
      <c r="A5" s="565" t="s">
        <v>85</v>
      </c>
      <c r="B5" s="565" t="s">
        <v>44</v>
      </c>
      <c r="C5" s="565" t="s">
        <v>42</v>
      </c>
      <c r="D5" s="565" t="s">
        <v>43</v>
      </c>
      <c r="E5" s="565" t="s">
        <v>12</v>
      </c>
      <c r="F5" s="565" t="s">
        <v>75</v>
      </c>
      <c r="G5" s="565" t="s">
        <v>13</v>
      </c>
      <c r="H5" s="565" t="s">
        <v>28</v>
      </c>
      <c r="I5" s="73" t="s">
        <v>15</v>
      </c>
      <c r="J5" s="73"/>
      <c r="K5" s="73"/>
      <c r="L5" s="73"/>
      <c r="M5" s="73"/>
      <c r="N5" s="73"/>
      <c r="O5" s="73"/>
      <c r="P5" s="73"/>
      <c r="Q5" s="74"/>
    </row>
    <row r="6" spans="1:17" ht="15" customHeight="1">
      <c r="A6" s="599"/>
      <c r="B6" s="599"/>
      <c r="C6" s="599"/>
      <c r="D6" s="599"/>
      <c r="E6" s="599"/>
      <c r="F6" s="599"/>
      <c r="G6" s="599"/>
      <c r="H6" s="599"/>
      <c r="I6" s="75" t="s">
        <v>14</v>
      </c>
      <c r="J6" s="74"/>
      <c r="K6" s="565" t="s">
        <v>199</v>
      </c>
      <c r="L6" s="601" t="s">
        <v>98</v>
      </c>
      <c r="M6" s="602"/>
      <c r="N6" s="602"/>
      <c r="O6" s="602"/>
      <c r="P6" s="603" t="s">
        <v>129</v>
      </c>
      <c r="Q6" s="603" t="s">
        <v>114</v>
      </c>
    </row>
    <row r="7" spans="1:17" ht="42" customHeight="1">
      <c r="A7" s="600"/>
      <c r="B7" s="600"/>
      <c r="C7" s="600"/>
      <c r="D7" s="600"/>
      <c r="E7" s="600"/>
      <c r="F7" s="600"/>
      <c r="G7" s="600"/>
      <c r="H7" s="600"/>
      <c r="I7" s="72" t="s">
        <v>192</v>
      </c>
      <c r="J7" s="72" t="s">
        <v>29</v>
      </c>
      <c r="K7" s="566"/>
      <c r="L7" s="72" t="s">
        <v>196</v>
      </c>
      <c r="M7" s="72" t="s">
        <v>111</v>
      </c>
      <c r="N7" s="72" t="s">
        <v>112</v>
      </c>
      <c r="O7" s="72" t="s">
        <v>113</v>
      </c>
      <c r="P7" s="604"/>
      <c r="Q7" s="604"/>
    </row>
    <row r="8" spans="1:17" s="357" customFormat="1" ht="24">
      <c r="A8" s="193">
        <v>1</v>
      </c>
      <c r="B8" s="193"/>
      <c r="C8" s="260"/>
      <c r="D8" s="260"/>
      <c r="E8" s="260"/>
      <c r="F8" s="260"/>
      <c r="G8" s="352" t="s">
        <v>206</v>
      </c>
      <c r="H8" s="353"/>
      <c r="I8" s="354"/>
      <c r="J8" s="354"/>
      <c r="K8" s="354"/>
      <c r="L8" s="355">
        <f>L9+L13+L38</f>
        <v>214839000.66000003</v>
      </c>
      <c r="M8" s="355">
        <f>M9+M13+M38</f>
        <v>207072258</v>
      </c>
      <c r="N8" s="355">
        <f>N9+N13+N38</f>
        <v>197594903.85000002</v>
      </c>
      <c r="O8" s="355">
        <f>O9+O13+O38</f>
        <v>197594903.85000002</v>
      </c>
      <c r="P8" s="356"/>
      <c r="Q8" s="356"/>
    </row>
    <row r="9" spans="1:17" s="357" customFormat="1" ht="12">
      <c r="A9" s="193"/>
      <c r="B9" s="193">
        <v>1</v>
      </c>
      <c r="C9" s="260"/>
      <c r="D9" s="260"/>
      <c r="E9" s="260"/>
      <c r="F9" s="260"/>
      <c r="G9" s="352" t="s">
        <v>207</v>
      </c>
      <c r="H9" s="353"/>
      <c r="I9" s="354"/>
      <c r="J9" s="354"/>
      <c r="K9" s="354"/>
      <c r="L9" s="188">
        <f t="shared" ref="L9:O11" si="0">L10</f>
        <v>400000</v>
      </c>
      <c r="M9" s="188">
        <f t="shared" si="0"/>
        <v>396409.43</v>
      </c>
      <c r="N9" s="188">
        <f t="shared" si="0"/>
        <v>363729.06</v>
      </c>
      <c r="O9" s="188">
        <f t="shared" si="0"/>
        <v>363729.06</v>
      </c>
      <c r="P9" s="358"/>
      <c r="Q9" s="358"/>
    </row>
    <row r="10" spans="1:17" s="357" customFormat="1" ht="12">
      <c r="A10" s="193"/>
      <c r="B10" s="193"/>
      <c r="C10" s="260">
        <v>2</v>
      </c>
      <c r="D10" s="260"/>
      <c r="E10" s="260"/>
      <c r="F10" s="260"/>
      <c r="G10" s="352" t="s">
        <v>208</v>
      </c>
      <c r="H10" s="353"/>
      <c r="I10" s="354"/>
      <c r="J10" s="354"/>
      <c r="K10" s="354"/>
      <c r="L10" s="188">
        <f t="shared" si="0"/>
        <v>400000</v>
      </c>
      <c r="M10" s="188">
        <f t="shared" si="0"/>
        <v>396409.43</v>
      </c>
      <c r="N10" s="188">
        <f t="shared" si="0"/>
        <v>363729.06</v>
      </c>
      <c r="O10" s="188">
        <f t="shared" si="0"/>
        <v>363729.06</v>
      </c>
      <c r="P10" s="358"/>
      <c r="Q10" s="358"/>
    </row>
    <row r="11" spans="1:17" s="357" customFormat="1" ht="12">
      <c r="A11" s="193"/>
      <c r="B11" s="193"/>
      <c r="C11" s="260"/>
      <c r="D11" s="260">
        <v>4</v>
      </c>
      <c r="E11" s="260"/>
      <c r="F11" s="260"/>
      <c r="G11" s="352" t="s">
        <v>209</v>
      </c>
      <c r="H11" s="353"/>
      <c r="I11" s="354"/>
      <c r="J11" s="354"/>
      <c r="K11" s="354"/>
      <c r="L11" s="188">
        <f t="shared" si="0"/>
        <v>400000</v>
      </c>
      <c r="M11" s="188">
        <f t="shared" si="0"/>
        <v>396409.43</v>
      </c>
      <c r="N11" s="188">
        <f t="shared" si="0"/>
        <v>363729.06</v>
      </c>
      <c r="O11" s="188">
        <f t="shared" si="0"/>
        <v>363729.06</v>
      </c>
      <c r="P11" s="358"/>
      <c r="Q11" s="358"/>
    </row>
    <row r="12" spans="1:17" s="357" customFormat="1" ht="24">
      <c r="A12" s="193" t="s">
        <v>210</v>
      </c>
      <c r="B12" s="193"/>
      <c r="C12" s="260"/>
      <c r="D12" s="260"/>
      <c r="E12" s="260">
        <v>201</v>
      </c>
      <c r="F12" s="260"/>
      <c r="G12" s="352" t="s">
        <v>211</v>
      </c>
      <c r="H12" s="353" t="s">
        <v>212</v>
      </c>
      <c r="I12" s="354">
        <v>8</v>
      </c>
      <c r="J12" s="354">
        <v>8</v>
      </c>
      <c r="K12" s="354">
        <f>J12/I12*100</f>
        <v>100</v>
      </c>
      <c r="L12" s="188">
        <v>400000</v>
      </c>
      <c r="M12" s="188">
        <v>396409.43</v>
      </c>
      <c r="N12" s="188">
        <v>363729.06</v>
      </c>
      <c r="O12" s="359">
        <v>363729.06</v>
      </c>
      <c r="P12" s="360">
        <f>IFERROR(M12/L12*100,0)</f>
        <v>99.102357499999997</v>
      </c>
      <c r="Q12" s="360">
        <f>K12/P12*100</f>
        <v>100.90577310433811</v>
      </c>
    </row>
    <row r="13" spans="1:17" s="357" customFormat="1" ht="12">
      <c r="A13" s="193"/>
      <c r="B13" s="193">
        <v>2</v>
      </c>
      <c r="C13" s="260"/>
      <c r="D13" s="260"/>
      <c r="E13" s="260"/>
      <c r="F13" s="260"/>
      <c r="G13" s="352" t="s">
        <v>213</v>
      </c>
      <c r="H13" s="353"/>
      <c r="I13" s="354"/>
      <c r="J13" s="354"/>
      <c r="K13" s="354"/>
      <c r="L13" s="355">
        <f>L14+L17+L20+L28+L32</f>
        <v>214265702.66000003</v>
      </c>
      <c r="M13" s="355">
        <f>M14+M17+M20+M28+M32</f>
        <v>206507550.56999999</v>
      </c>
      <c r="N13" s="355">
        <f>N14+N17+N20+N28+N32</f>
        <v>197066212.79000002</v>
      </c>
      <c r="O13" s="355">
        <f>O14+O17+O20+O28+O32</f>
        <v>197066212.79000002</v>
      </c>
      <c r="P13" s="360"/>
      <c r="Q13" s="360"/>
    </row>
    <row r="14" spans="1:17" s="357" customFormat="1" ht="12">
      <c r="A14" s="193"/>
      <c r="B14" s="193"/>
      <c r="C14" s="260">
        <v>2</v>
      </c>
      <c r="D14" s="260"/>
      <c r="E14" s="260"/>
      <c r="F14" s="260"/>
      <c r="G14" s="352" t="s">
        <v>214</v>
      </c>
      <c r="H14" s="353"/>
      <c r="I14" s="354"/>
      <c r="J14" s="354"/>
      <c r="K14" s="354"/>
      <c r="L14" s="355">
        <f t="shared" ref="L14:O15" si="1">L15</f>
        <v>185872.48</v>
      </c>
      <c r="M14" s="355">
        <f t="shared" si="1"/>
        <v>185872.48</v>
      </c>
      <c r="N14" s="355">
        <f t="shared" si="1"/>
        <v>185835.67</v>
      </c>
      <c r="O14" s="355">
        <f t="shared" si="1"/>
        <v>185835.67</v>
      </c>
      <c r="P14" s="360"/>
      <c r="Q14" s="360"/>
    </row>
    <row r="15" spans="1:17" s="357" customFormat="1" ht="12">
      <c r="A15" s="193"/>
      <c r="B15" s="193"/>
      <c r="C15" s="260"/>
      <c r="D15" s="260">
        <v>6</v>
      </c>
      <c r="E15" s="260"/>
      <c r="F15" s="260"/>
      <c r="G15" s="352" t="s">
        <v>215</v>
      </c>
      <c r="H15" s="353"/>
      <c r="I15" s="354"/>
      <c r="J15" s="361"/>
      <c r="K15" s="354"/>
      <c r="L15" s="188">
        <f t="shared" si="1"/>
        <v>185872.48</v>
      </c>
      <c r="M15" s="188">
        <f t="shared" si="1"/>
        <v>185872.48</v>
      </c>
      <c r="N15" s="188">
        <f t="shared" si="1"/>
        <v>185835.67</v>
      </c>
      <c r="O15" s="188">
        <f t="shared" si="1"/>
        <v>185835.67</v>
      </c>
      <c r="P15" s="360"/>
      <c r="Q15" s="360"/>
    </row>
    <row r="16" spans="1:17" s="357" customFormat="1" ht="15.75" customHeight="1">
      <c r="A16" s="193"/>
      <c r="B16" s="193"/>
      <c r="C16" s="260"/>
      <c r="D16" s="260"/>
      <c r="E16" s="260">
        <v>203</v>
      </c>
      <c r="F16" s="260"/>
      <c r="G16" s="352" t="s">
        <v>216</v>
      </c>
      <c r="H16" s="353" t="s">
        <v>217</v>
      </c>
      <c r="I16" s="354">
        <v>3500</v>
      </c>
      <c r="J16" s="354">
        <v>4089</v>
      </c>
      <c r="K16" s="354">
        <f>J16/I16*100</f>
        <v>116.82857142857144</v>
      </c>
      <c r="L16" s="188">
        <v>185872.48</v>
      </c>
      <c r="M16" s="188">
        <v>185872.48</v>
      </c>
      <c r="N16" s="188">
        <v>185835.67</v>
      </c>
      <c r="O16" s="188">
        <v>185835.67</v>
      </c>
      <c r="P16" s="360">
        <f>IFERROR(M16/L16*100,0)</f>
        <v>100</v>
      </c>
      <c r="Q16" s="360">
        <f>IFERROR(K16/P16*100,0)</f>
        <v>116.82857142857144</v>
      </c>
    </row>
    <row r="17" spans="1:17" s="357" customFormat="1" ht="12">
      <c r="A17" s="193"/>
      <c r="B17" s="193"/>
      <c r="C17" s="260">
        <v>3</v>
      </c>
      <c r="D17" s="260"/>
      <c r="E17" s="260"/>
      <c r="F17" s="260"/>
      <c r="G17" s="352" t="s">
        <v>218</v>
      </c>
      <c r="H17" s="353"/>
      <c r="I17" s="354"/>
      <c r="J17" s="354"/>
      <c r="K17" s="354"/>
      <c r="L17" s="188">
        <f t="shared" ref="L17:O18" si="2">L18</f>
        <v>4962585</v>
      </c>
      <c r="M17" s="188">
        <f t="shared" si="2"/>
        <v>4962567.96</v>
      </c>
      <c r="N17" s="188">
        <f t="shared" si="2"/>
        <v>3621863.46</v>
      </c>
      <c r="O17" s="188">
        <f t="shared" si="2"/>
        <v>3621863.46</v>
      </c>
      <c r="P17" s="360"/>
      <c r="Q17" s="360"/>
    </row>
    <row r="18" spans="1:17" s="357" customFormat="1" ht="24">
      <c r="A18" s="193"/>
      <c r="B18" s="193"/>
      <c r="C18" s="260"/>
      <c r="D18" s="260">
        <v>3</v>
      </c>
      <c r="E18" s="260"/>
      <c r="F18" s="260"/>
      <c r="G18" s="352" t="s">
        <v>219</v>
      </c>
      <c r="H18" s="353"/>
      <c r="I18" s="354"/>
      <c r="J18" s="354"/>
      <c r="K18" s="354"/>
      <c r="L18" s="188">
        <f t="shared" si="2"/>
        <v>4962585</v>
      </c>
      <c r="M18" s="188">
        <f t="shared" si="2"/>
        <v>4962567.96</v>
      </c>
      <c r="N18" s="188">
        <f t="shared" si="2"/>
        <v>3621863.46</v>
      </c>
      <c r="O18" s="188">
        <f t="shared" si="2"/>
        <v>3621863.46</v>
      </c>
      <c r="P18" s="360"/>
      <c r="Q18" s="360"/>
    </row>
    <row r="19" spans="1:17" s="357" customFormat="1" ht="24">
      <c r="A19" s="193"/>
      <c r="B19" s="193"/>
      <c r="C19" s="260"/>
      <c r="D19" s="260"/>
      <c r="E19" s="260">
        <v>207</v>
      </c>
      <c r="F19" s="260"/>
      <c r="G19" s="375" t="s">
        <v>220</v>
      </c>
      <c r="H19" s="849" t="s">
        <v>221</v>
      </c>
      <c r="I19" s="361">
        <v>2</v>
      </c>
      <c r="J19" s="354">
        <v>2</v>
      </c>
      <c r="K19" s="354">
        <f>J19/I19*100</f>
        <v>100</v>
      </c>
      <c r="L19" s="188">
        <v>4962585</v>
      </c>
      <c r="M19" s="188">
        <v>4962567.96</v>
      </c>
      <c r="N19" s="188">
        <v>3621863.46</v>
      </c>
      <c r="O19" s="188">
        <v>3621863.46</v>
      </c>
      <c r="P19" s="360">
        <f>IFERROR(M19/L19*100,0)</f>
        <v>99.99965663056652</v>
      </c>
      <c r="Q19" s="360">
        <f>IFERROR(K19/P19*100,0)</f>
        <v>100.0003433706125</v>
      </c>
    </row>
    <row r="20" spans="1:17" s="357" customFormat="1" ht="24">
      <c r="A20" s="193"/>
      <c r="B20" s="193"/>
      <c r="C20" s="260">
        <v>4</v>
      </c>
      <c r="D20" s="260"/>
      <c r="E20" s="260"/>
      <c r="F20" s="260"/>
      <c r="G20" s="352" t="s">
        <v>222</v>
      </c>
      <c r="H20" s="353"/>
      <c r="I20" s="354"/>
      <c r="J20" s="354"/>
      <c r="K20" s="354"/>
      <c r="L20" s="188">
        <f>L21+L24</f>
        <v>87122325.580000013</v>
      </c>
      <c r="M20" s="188">
        <f>M21+M24</f>
        <v>82314159.340000004</v>
      </c>
      <c r="N20" s="188">
        <f>N21+N24</f>
        <v>75894391.24000001</v>
      </c>
      <c r="O20" s="188">
        <f>O21+O24</f>
        <v>75894391.24000001</v>
      </c>
      <c r="P20" s="360"/>
      <c r="Q20" s="360"/>
    </row>
    <row r="21" spans="1:17" s="357" customFormat="1" ht="12">
      <c r="A21" s="193"/>
      <c r="B21" s="193"/>
      <c r="C21" s="260"/>
      <c r="D21" s="260">
        <v>1</v>
      </c>
      <c r="E21" s="260"/>
      <c r="F21" s="260"/>
      <c r="G21" s="352" t="s">
        <v>223</v>
      </c>
      <c r="H21" s="353"/>
      <c r="I21" s="354"/>
      <c r="J21" s="354"/>
      <c r="K21" s="354"/>
      <c r="L21" s="188">
        <f>L22+L23</f>
        <v>12678721.18</v>
      </c>
      <c r="M21" s="188">
        <f>M22+M23</f>
        <v>11331248.48</v>
      </c>
      <c r="N21" s="188">
        <f>N22+N23</f>
        <v>9934057.370000001</v>
      </c>
      <c r="O21" s="188">
        <f>O22+O23</f>
        <v>9934057.370000001</v>
      </c>
      <c r="P21" s="360"/>
      <c r="Q21" s="360"/>
    </row>
    <row r="22" spans="1:17" s="357" customFormat="1" ht="24">
      <c r="A22" s="193"/>
      <c r="B22" s="193"/>
      <c r="C22" s="260"/>
      <c r="D22" s="260"/>
      <c r="E22" s="260">
        <v>211</v>
      </c>
      <c r="F22" s="260"/>
      <c r="G22" s="352" t="s">
        <v>224</v>
      </c>
      <c r="H22" s="353" t="s">
        <v>225</v>
      </c>
      <c r="I22" s="354">
        <v>600</v>
      </c>
      <c r="J22" s="354">
        <v>591</v>
      </c>
      <c r="K22" s="354">
        <f>J22/I22*100</f>
        <v>98.5</v>
      </c>
      <c r="L22" s="188">
        <v>6818585.3799999999</v>
      </c>
      <c r="M22" s="188">
        <v>5523401.7999999998</v>
      </c>
      <c r="N22" s="188">
        <v>5360335.24</v>
      </c>
      <c r="O22" s="188">
        <v>5360335.24</v>
      </c>
      <c r="P22" s="360">
        <f>IFERROR(M22/L22*100,0)</f>
        <v>81.005098450494145</v>
      </c>
      <c r="Q22" s="360">
        <f>IFERROR(K22/P22*100,0)</f>
        <v>121.59728447240612</v>
      </c>
    </row>
    <row r="23" spans="1:17" s="357" customFormat="1" ht="36">
      <c r="A23" s="193"/>
      <c r="B23" s="193"/>
      <c r="C23" s="260"/>
      <c r="D23" s="260"/>
      <c r="E23" s="260">
        <v>212</v>
      </c>
      <c r="F23" s="260"/>
      <c r="G23" s="352" t="s">
        <v>226</v>
      </c>
      <c r="H23" s="353" t="s">
        <v>221</v>
      </c>
      <c r="I23" s="397">
        <v>8</v>
      </c>
      <c r="J23" s="354">
        <v>6</v>
      </c>
      <c r="K23" s="354">
        <f>J23/I23*100</f>
        <v>75</v>
      </c>
      <c r="L23" s="188">
        <v>5860135.7999999998</v>
      </c>
      <c r="M23" s="188">
        <v>5807846.6800000006</v>
      </c>
      <c r="N23" s="188">
        <v>4573722.13</v>
      </c>
      <c r="O23" s="188">
        <v>4573722.13</v>
      </c>
      <c r="P23" s="360">
        <f>IFERROR(M23/L23*100,0)</f>
        <v>99.107714875822523</v>
      </c>
      <c r="Q23" s="360">
        <f>IFERROR(K23/P23*100,0)</f>
        <v>75.675238899384979</v>
      </c>
    </row>
    <row r="24" spans="1:17" s="357" customFormat="1" ht="12">
      <c r="A24" s="193"/>
      <c r="B24" s="193"/>
      <c r="C24" s="260"/>
      <c r="D24" s="260">
        <v>2</v>
      </c>
      <c r="E24" s="260"/>
      <c r="F24" s="260"/>
      <c r="G24" s="352" t="s">
        <v>227</v>
      </c>
      <c r="H24" s="353"/>
      <c r="I24" s="354"/>
      <c r="J24" s="354"/>
      <c r="K24" s="354"/>
      <c r="L24" s="188">
        <f>L25+L26+L27</f>
        <v>74443604.400000006</v>
      </c>
      <c r="M24" s="188">
        <f>M25+M26+M27</f>
        <v>70982910.859999999</v>
      </c>
      <c r="N24" s="188">
        <f>N25+N26+N27</f>
        <v>65960333.870000005</v>
      </c>
      <c r="O24" s="188">
        <f>O25+O26+O27</f>
        <v>65960333.870000005</v>
      </c>
      <c r="P24" s="360"/>
      <c r="Q24" s="360"/>
    </row>
    <row r="25" spans="1:17" s="357" customFormat="1" ht="24">
      <c r="A25" s="193"/>
      <c r="B25" s="193"/>
      <c r="C25" s="260"/>
      <c r="D25" s="260"/>
      <c r="E25" s="260">
        <v>213</v>
      </c>
      <c r="F25" s="260"/>
      <c r="G25" s="352" t="s">
        <v>228</v>
      </c>
      <c r="H25" s="849" t="s">
        <v>221</v>
      </c>
      <c r="I25" s="354">
        <v>2</v>
      </c>
      <c r="J25" s="397">
        <v>1.3</v>
      </c>
      <c r="K25" s="397">
        <f>IFERROR(J25/I25*100,0)</f>
        <v>65</v>
      </c>
      <c r="L25" s="188">
        <v>41800000</v>
      </c>
      <c r="M25" s="188">
        <v>41753987.100000001</v>
      </c>
      <c r="N25" s="188">
        <v>40009932.710000001</v>
      </c>
      <c r="O25" s="188">
        <v>40009932.710000001</v>
      </c>
      <c r="P25" s="360">
        <f>IFERROR(M25/L25*100,0)</f>
        <v>99.889921291866031</v>
      </c>
      <c r="Q25" s="360">
        <f>IFERROR(K25/P25*100,0)</f>
        <v>65.071630009676369</v>
      </c>
    </row>
    <row r="26" spans="1:17" s="357" customFormat="1" ht="36">
      <c r="A26" s="260"/>
      <c r="B26" s="260"/>
      <c r="C26" s="260"/>
      <c r="D26" s="260"/>
      <c r="E26" s="260">
        <v>214</v>
      </c>
      <c r="F26" s="260"/>
      <c r="G26" s="352" t="s">
        <v>229</v>
      </c>
      <c r="H26" s="353" t="s">
        <v>221</v>
      </c>
      <c r="I26" s="354">
        <v>2</v>
      </c>
      <c r="J26" s="354">
        <v>2</v>
      </c>
      <c r="K26" s="354">
        <f>IFERROR(J26/I26*100,0)</f>
        <v>100</v>
      </c>
      <c r="L26" s="188">
        <v>2750000</v>
      </c>
      <c r="M26" s="188">
        <v>2749999.59</v>
      </c>
      <c r="N26" s="188">
        <v>2742221.79</v>
      </c>
      <c r="O26" s="188">
        <v>2742221.79</v>
      </c>
      <c r="P26" s="360">
        <f>IFERROR(M26/L26*100,0)</f>
        <v>99.999985090909078</v>
      </c>
      <c r="Q26" s="360">
        <f>IFERROR(K26/P26*100,0)</f>
        <v>100.00001490909314</v>
      </c>
    </row>
    <row r="27" spans="1:17" s="357" customFormat="1" ht="24">
      <c r="A27" s="260"/>
      <c r="B27" s="260"/>
      <c r="C27" s="260"/>
      <c r="D27" s="260"/>
      <c r="E27" s="260">
        <v>215</v>
      </c>
      <c r="F27" s="260"/>
      <c r="G27" s="352" t="s">
        <v>230</v>
      </c>
      <c r="H27" s="353" t="s">
        <v>225</v>
      </c>
      <c r="I27" s="354">
        <v>1500</v>
      </c>
      <c r="J27" s="354">
        <f>49+50+91+421</f>
        <v>611</v>
      </c>
      <c r="K27" s="354">
        <f>J27/I27*100</f>
        <v>40.733333333333334</v>
      </c>
      <c r="L27" s="188">
        <v>29893604.400000002</v>
      </c>
      <c r="M27" s="188">
        <v>26478924.169999998</v>
      </c>
      <c r="N27" s="188">
        <v>23208179.370000001</v>
      </c>
      <c r="O27" s="188">
        <v>23208179.370000001</v>
      </c>
      <c r="P27" s="360">
        <f>IFERROR(M27/L27*100,0)</f>
        <v>88.577221454098037</v>
      </c>
      <c r="Q27" s="360">
        <f>IFERROR(K27/P27*100,0)</f>
        <v>45.98623965015873</v>
      </c>
    </row>
    <row r="28" spans="1:17" s="357" customFormat="1" ht="12">
      <c r="A28" s="193"/>
      <c r="B28" s="193"/>
      <c r="C28" s="193">
        <v>5</v>
      </c>
      <c r="D28" s="193"/>
      <c r="E28" s="193"/>
      <c r="F28" s="193"/>
      <c r="G28" s="352" t="s">
        <v>231</v>
      </c>
      <c r="H28" s="362"/>
      <c r="I28" s="363"/>
      <c r="J28" s="354"/>
      <c r="K28" s="363"/>
      <c r="L28" s="364">
        <f>L29</f>
        <v>30012568.460000001</v>
      </c>
      <c r="M28" s="364">
        <f>M29</f>
        <v>28961010.690000001</v>
      </c>
      <c r="N28" s="364">
        <f>N29</f>
        <v>28797473.699999999</v>
      </c>
      <c r="O28" s="364">
        <f>O29</f>
        <v>28797473.699999999</v>
      </c>
      <c r="P28" s="365"/>
      <c r="Q28" s="360"/>
    </row>
    <row r="29" spans="1:17" s="357" customFormat="1" ht="12">
      <c r="A29" s="193"/>
      <c r="B29" s="193"/>
      <c r="C29" s="260"/>
      <c r="D29" s="260">
        <v>1</v>
      </c>
      <c r="E29" s="260"/>
      <c r="F29" s="260"/>
      <c r="G29" s="352" t="s">
        <v>232</v>
      </c>
      <c r="H29" s="353"/>
      <c r="I29" s="354"/>
      <c r="J29" s="354"/>
      <c r="K29" s="354"/>
      <c r="L29" s="188">
        <f>L30+L31</f>
        <v>30012568.460000001</v>
      </c>
      <c r="M29" s="188">
        <f>M30+M31</f>
        <v>28961010.690000001</v>
      </c>
      <c r="N29" s="188">
        <f>N30+N31</f>
        <v>28797473.699999999</v>
      </c>
      <c r="O29" s="188">
        <f>O30+O31</f>
        <v>28797473.699999999</v>
      </c>
      <c r="P29" s="360"/>
      <c r="Q29" s="360"/>
    </row>
    <row r="30" spans="1:17" s="357" customFormat="1" ht="15.75" customHeight="1">
      <c r="A30" s="193"/>
      <c r="B30" s="193"/>
      <c r="C30" s="260"/>
      <c r="D30" s="260"/>
      <c r="E30" s="260">
        <v>216</v>
      </c>
      <c r="F30" s="260"/>
      <c r="G30" s="352" t="s">
        <v>233</v>
      </c>
      <c r="H30" s="353" t="s">
        <v>234</v>
      </c>
      <c r="I30" s="354">
        <v>1300</v>
      </c>
      <c r="J30" s="354">
        <v>1323</v>
      </c>
      <c r="K30" s="354">
        <f>J30/I30*100</f>
        <v>101.76923076923077</v>
      </c>
      <c r="L30" s="188">
        <v>599996</v>
      </c>
      <c r="M30" s="188">
        <v>543898.37999999989</v>
      </c>
      <c r="N30" s="188">
        <v>495880.10000000003</v>
      </c>
      <c r="O30" s="188">
        <v>495880.10000000003</v>
      </c>
      <c r="P30" s="360">
        <f>IFERROR(M30/L30*100,0)</f>
        <v>90.650334335562221</v>
      </c>
      <c r="Q30" s="360">
        <f>IFERROR(K30/P30*100,0)</f>
        <v>112.26569820747653</v>
      </c>
    </row>
    <row r="31" spans="1:17" s="357" customFormat="1" ht="36">
      <c r="A31" s="850"/>
      <c r="B31" s="850"/>
      <c r="C31" s="196"/>
      <c r="D31" s="196"/>
      <c r="E31" s="196">
        <v>218</v>
      </c>
      <c r="F31" s="196"/>
      <c r="G31" s="398" t="s">
        <v>235</v>
      </c>
      <c r="H31" s="399" t="s">
        <v>221</v>
      </c>
      <c r="I31" s="400">
        <v>52</v>
      </c>
      <c r="J31" s="400">
        <v>50</v>
      </c>
      <c r="K31" s="400">
        <f>J31/I31*100</f>
        <v>96.15384615384616</v>
      </c>
      <c r="L31" s="401">
        <v>29412572.460000001</v>
      </c>
      <c r="M31" s="401">
        <v>28417112.310000002</v>
      </c>
      <c r="N31" s="401">
        <v>28301593.599999998</v>
      </c>
      <c r="O31" s="401">
        <v>28301593.599999998</v>
      </c>
      <c r="P31" s="402">
        <f>IFERROR(M31/L31*100,0)</f>
        <v>96.61552843990853</v>
      </c>
      <c r="Q31" s="402">
        <f>IFERROR(K31/P31*100,0)</f>
        <v>99.522144842017283</v>
      </c>
    </row>
    <row r="32" spans="1:17" s="11" customFormat="1">
      <c r="A32" s="193"/>
      <c r="B32" s="193"/>
      <c r="C32" s="260">
        <v>6</v>
      </c>
      <c r="D32" s="260"/>
      <c r="E32" s="260"/>
      <c r="F32" s="260"/>
      <c r="G32" s="352" t="s">
        <v>236</v>
      </c>
      <c r="H32" s="353"/>
      <c r="I32" s="354"/>
      <c r="J32" s="354"/>
      <c r="K32" s="354"/>
      <c r="L32" s="188">
        <f>L33</f>
        <v>91982351.140000015</v>
      </c>
      <c r="M32" s="188">
        <f>M33</f>
        <v>90083940.100000009</v>
      </c>
      <c r="N32" s="188">
        <f>N33</f>
        <v>88566648.719999999</v>
      </c>
      <c r="O32" s="188">
        <f>O33</f>
        <v>88566648.719999999</v>
      </c>
      <c r="P32" s="360"/>
      <c r="Q32" s="360"/>
    </row>
    <row r="33" spans="1:17" s="11" customFormat="1" ht="24">
      <c r="A33" s="193"/>
      <c r="B33" s="193"/>
      <c r="C33" s="260"/>
      <c r="D33" s="260">
        <v>9</v>
      </c>
      <c r="E33" s="260"/>
      <c r="F33" s="260"/>
      <c r="G33" s="352" t="s">
        <v>237</v>
      </c>
      <c r="H33" s="353"/>
      <c r="I33" s="354"/>
      <c r="J33" s="354"/>
      <c r="K33" s="354"/>
      <c r="L33" s="188">
        <f>L34+L35+L36+L37</f>
        <v>91982351.140000015</v>
      </c>
      <c r="M33" s="188">
        <f>M34+M35+M36+M37</f>
        <v>90083940.100000009</v>
      </c>
      <c r="N33" s="188">
        <f>N34+N35+N36+N37</f>
        <v>88566648.719999999</v>
      </c>
      <c r="O33" s="188">
        <f>O34+O35+O36+O37</f>
        <v>88566648.719999999</v>
      </c>
      <c r="P33" s="360"/>
      <c r="Q33" s="360"/>
    </row>
    <row r="34" spans="1:17" s="11" customFormat="1" ht="36">
      <c r="A34" s="193"/>
      <c r="B34" s="193"/>
      <c r="C34" s="260"/>
      <c r="D34" s="260"/>
      <c r="E34" s="260">
        <v>227</v>
      </c>
      <c r="F34" s="260"/>
      <c r="G34" s="375" t="s">
        <v>238</v>
      </c>
      <c r="H34" s="849" t="s">
        <v>221</v>
      </c>
      <c r="I34" s="354">
        <v>1</v>
      </c>
      <c r="J34" s="354">
        <v>1</v>
      </c>
      <c r="K34" s="354">
        <f>J34/I34*100</f>
        <v>100</v>
      </c>
      <c r="L34" s="188">
        <v>1734563.8</v>
      </c>
      <c r="M34" s="188">
        <v>1734563.67</v>
      </c>
      <c r="N34" s="188">
        <v>1479158.67</v>
      </c>
      <c r="O34" s="188">
        <v>1479158.67</v>
      </c>
      <c r="P34" s="360">
        <f>IFERROR(M34/L34*100,0)</f>
        <v>99.99999250532035</v>
      </c>
      <c r="Q34" s="360">
        <f>IFERROR(K34/P34*100,0)</f>
        <v>100.0000074946802</v>
      </c>
    </row>
    <row r="35" spans="1:17" s="11" customFormat="1" ht="36">
      <c r="A35" s="193"/>
      <c r="B35" s="193"/>
      <c r="C35" s="260"/>
      <c r="D35" s="260"/>
      <c r="E35" s="260">
        <v>228</v>
      </c>
      <c r="F35" s="260"/>
      <c r="G35" s="352" t="s">
        <v>239</v>
      </c>
      <c r="H35" s="353" t="s">
        <v>221</v>
      </c>
      <c r="I35" s="354">
        <v>13</v>
      </c>
      <c r="J35" s="354">
        <f>7+5</f>
        <v>12</v>
      </c>
      <c r="K35" s="354">
        <f>J35/I35*100</f>
        <v>92.307692307692307</v>
      </c>
      <c r="L35" s="188">
        <v>5076699.38</v>
      </c>
      <c r="M35" s="188">
        <v>5030073.0999999996</v>
      </c>
      <c r="N35" s="188">
        <v>4798624.2</v>
      </c>
      <c r="O35" s="188">
        <v>4798624.2</v>
      </c>
      <c r="P35" s="360">
        <f>IFERROR(M35/L35*100,0)</f>
        <v>99.081563108036548</v>
      </c>
      <c r="Q35" s="360">
        <f>IFERROR(K35/P35*100,0)</f>
        <v>93.163338780840448</v>
      </c>
    </row>
    <row r="36" spans="1:17" s="11" customFormat="1" ht="36">
      <c r="A36" s="193"/>
      <c r="B36" s="193"/>
      <c r="C36" s="260"/>
      <c r="D36" s="260"/>
      <c r="E36" s="260">
        <v>229</v>
      </c>
      <c r="F36" s="260"/>
      <c r="G36" s="352" t="s">
        <v>240</v>
      </c>
      <c r="H36" s="353" t="s">
        <v>234</v>
      </c>
      <c r="I36" s="354">
        <v>900</v>
      </c>
      <c r="J36" s="354">
        <v>898</v>
      </c>
      <c r="K36" s="354">
        <f>J36/I36*100</f>
        <v>99.777777777777771</v>
      </c>
      <c r="L36" s="188">
        <v>5587135</v>
      </c>
      <c r="M36" s="188">
        <v>5580094.9900000002</v>
      </c>
      <c r="N36" s="188">
        <v>5579716.2000000002</v>
      </c>
      <c r="O36" s="188">
        <v>5579716.2000000002</v>
      </c>
      <c r="P36" s="360">
        <f>IFERROR(M36/L36*100,0)</f>
        <v>99.873996064172431</v>
      </c>
      <c r="Q36" s="360">
        <f>IFERROR(K36/P36*100,0)</f>
        <v>99.903660321819061</v>
      </c>
    </row>
    <row r="37" spans="1:17" s="11" customFormat="1" ht="24">
      <c r="A37" s="260"/>
      <c r="B37" s="260"/>
      <c r="C37" s="260"/>
      <c r="D37" s="260"/>
      <c r="E37" s="260">
        <v>230</v>
      </c>
      <c r="F37" s="260"/>
      <c r="G37" s="352" t="s">
        <v>241</v>
      </c>
      <c r="H37" s="353" t="s">
        <v>234</v>
      </c>
      <c r="I37" s="354">
        <v>17230</v>
      </c>
      <c r="J37" s="354">
        <f>1158+35357</f>
        <v>36515</v>
      </c>
      <c r="K37" s="354">
        <f>J37/I37*100</f>
        <v>211.92687173534534</v>
      </c>
      <c r="L37" s="188">
        <v>79583952.960000008</v>
      </c>
      <c r="M37" s="188">
        <v>77739208.340000004</v>
      </c>
      <c r="N37" s="188">
        <v>76709149.650000006</v>
      </c>
      <c r="O37" s="188">
        <v>76709149.650000006</v>
      </c>
      <c r="P37" s="360">
        <f>IFERROR(M37/L37*100,0)</f>
        <v>97.682014336574611</v>
      </c>
      <c r="Q37" s="360">
        <f>IFERROR(K37/P37*100,0)</f>
        <v>216.9558778805758</v>
      </c>
    </row>
    <row r="38" spans="1:17" s="11" customFormat="1">
      <c r="A38" s="260"/>
      <c r="B38" s="260">
        <v>3</v>
      </c>
      <c r="C38" s="260"/>
      <c r="D38" s="260"/>
      <c r="E38" s="260"/>
      <c r="F38" s="260"/>
      <c r="G38" s="352" t="s">
        <v>242</v>
      </c>
      <c r="H38" s="353"/>
      <c r="I38" s="354"/>
      <c r="J38" s="354"/>
      <c r="K38" s="354"/>
      <c r="L38" s="188">
        <f t="shared" ref="L38:O40" si="3">L39</f>
        <v>173298</v>
      </c>
      <c r="M38" s="188">
        <f t="shared" si="3"/>
        <v>168298</v>
      </c>
      <c r="N38" s="188">
        <f t="shared" si="3"/>
        <v>164962</v>
      </c>
      <c r="O38" s="188">
        <f t="shared" si="3"/>
        <v>164962</v>
      </c>
      <c r="P38" s="360"/>
      <c r="Q38" s="360"/>
    </row>
    <row r="39" spans="1:17" s="11" customFormat="1" ht="24">
      <c r="A39" s="260"/>
      <c r="B39" s="260"/>
      <c r="C39" s="260">
        <v>1</v>
      </c>
      <c r="D39" s="260"/>
      <c r="E39" s="260"/>
      <c r="F39" s="260"/>
      <c r="G39" s="352" t="s">
        <v>243</v>
      </c>
      <c r="H39" s="353"/>
      <c r="I39" s="354"/>
      <c r="J39" s="354"/>
      <c r="K39" s="354"/>
      <c r="L39" s="188">
        <f t="shared" si="3"/>
        <v>173298</v>
      </c>
      <c r="M39" s="188">
        <f t="shared" si="3"/>
        <v>168298</v>
      </c>
      <c r="N39" s="188">
        <f t="shared" si="3"/>
        <v>164962</v>
      </c>
      <c r="O39" s="188">
        <f t="shared" si="3"/>
        <v>164962</v>
      </c>
      <c r="P39" s="360"/>
      <c r="Q39" s="360"/>
    </row>
    <row r="40" spans="1:17" s="11" customFormat="1">
      <c r="A40" s="193"/>
      <c r="B40" s="193"/>
      <c r="C40" s="260"/>
      <c r="D40" s="260">
        <v>2</v>
      </c>
      <c r="E40" s="260"/>
      <c r="F40" s="260"/>
      <c r="G40" s="352" t="s">
        <v>244</v>
      </c>
      <c r="H40" s="353"/>
      <c r="I40" s="354"/>
      <c r="J40" s="354"/>
      <c r="K40" s="354"/>
      <c r="L40" s="188">
        <f t="shared" si="3"/>
        <v>173298</v>
      </c>
      <c r="M40" s="188">
        <f t="shared" si="3"/>
        <v>168298</v>
      </c>
      <c r="N40" s="188">
        <f t="shared" si="3"/>
        <v>164962</v>
      </c>
      <c r="O40" s="188">
        <f t="shared" si="3"/>
        <v>164962</v>
      </c>
      <c r="P40" s="360"/>
      <c r="Q40" s="360"/>
    </row>
    <row r="41" spans="1:17" s="11" customFormat="1">
      <c r="A41" s="260"/>
      <c r="B41" s="260"/>
      <c r="C41" s="260"/>
      <c r="D41" s="260"/>
      <c r="E41" s="260">
        <v>232</v>
      </c>
      <c r="F41" s="260"/>
      <c r="G41" s="352" t="s">
        <v>245</v>
      </c>
      <c r="H41" s="353" t="s">
        <v>234</v>
      </c>
      <c r="I41" s="354">
        <v>3300</v>
      </c>
      <c r="J41" s="354">
        <v>3944</v>
      </c>
      <c r="K41" s="354">
        <f>J41/I41*100</f>
        <v>119.5151515151515</v>
      </c>
      <c r="L41" s="188">
        <v>173298</v>
      </c>
      <c r="M41" s="188">
        <v>168298</v>
      </c>
      <c r="N41" s="188">
        <v>164962</v>
      </c>
      <c r="O41" s="188">
        <v>164962</v>
      </c>
      <c r="P41" s="360">
        <f>IFERROR(M41/L41*100,0)</f>
        <v>97.114796477743539</v>
      </c>
      <c r="Q41" s="360">
        <f>IFERROR(K41/P41*100,0)</f>
        <v>123.06585180615768</v>
      </c>
    </row>
    <row r="42" spans="1:17" s="11" customFormat="1" ht="24">
      <c r="A42" s="260">
        <v>2</v>
      </c>
      <c r="B42" s="260"/>
      <c r="C42" s="260"/>
      <c r="D42" s="260"/>
      <c r="E42" s="260"/>
      <c r="F42" s="260"/>
      <c r="G42" s="352" t="s">
        <v>246</v>
      </c>
      <c r="H42" s="353"/>
      <c r="I42" s="354"/>
      <c r="J42" s="354"/>
      <c r="K42" s="354"/>
      <c r="L42" s="186">
        <f t="shared" ref="L42:O43" si="4">L43</f>
        <v>182944363.35000002</v>
      </c>
      <c r="M42" s="186">
        <f t="shared" si="4"/>
        <v>177457751.39000002</v>
      </c>
      <c r="N42" s="186">
        <f t="shared" si="4"/>
        <v>169488599.13999999</v>
      </c>
      <c r="O42" s="186">
        <f t="shared" si="4"/>
        <v>169488599.13999999</v>
      </c>
      <c r="P42" s="360"/>
      <c r="Q42" s="360"/>
    </row>
    <row r="43" spans="1:17" s="11" customFormat="1">
      <c r="A43" s="260"/>
      <c r="B43" s="260">
        <v>1</v>
      </c>
      <c r="C43" s="260"/>
      <c r="D43" s="260"/>
      <c r="E43" s="260"/>
      <c r="F43" s="260"/>
      <c r="G43" s="352" t="s">
        <v>207</v>
      </c>
      <c r="H43" s="353"/>
      <c r="I43" s="354"/>
      <c r="J43" s="354"/>
      <c r="K43" s="354"/>
      <c r="L43" s="188">
        <f t="shared" si="4"/>
        <v>182944363.35000002</v>
      </c>
      <c r="M43" s="188">
        <f t="shared" si="4"/>
        <v>177457751.39000002</v>
      </c>
      <c r="N43" s="188">
        <f t="shared" si="4"/>
        <v>169488599.13999999</v>
      </c>
      <c r="O43" s="188">
        <f t="shared" si="4"/>
        <v>169488599.13999999</v>
      </c>
      <c r="P43" s="360"/>
      <c r="Q43" s="360"/>
    </row>
    <row r="44" spans="1:17" s="11" customFormat="1" ht="24">
      <c r="A44" s="260"/>
      <c r="B44" s="260"/>
      <c r="C44" s="260">
        <v>7</v>
      </c>
      <c r="D44" s="260"/>
      <c r="E44" s="260"/>
      <c r="F44" s="260"/>
      <c r="G44" s="352" t="s">
        <v>247</v>
      </c>
      <c r="H44" s="353"/>
      <c r="I44" s="354"/>
      <c r="J44" s="354"/>
      <c r="K44" s="354"/>
      <c r="L44" s="188">
        <f>L45+L48</f>
        <v>182944363.35000002</v>
      </c>
      <c r="M44" s="188">
        <f>M45+M48</f>
        <v>177457751.39000002</v>
      </c>
      <c r="N44" s="188">
        <f>N45+N48</f>
        <v>169488599.13999999</v>
      </c>
      <c r="O44" s="188">
        <f>O45+O48</f>
        <v>169488599.13999999</v>
      </c>
      <c r="P44" s="360"/>
      <c r="Q44" s="360"/>
    </row>
    <row r="45" spans="1:17" s="11" customFormat="1">
      <c r="A45" s="260"/>
      <c r="B45" s="260"/>
      <c r="C45" s="260"/>
      <c r="D45" s="260">
        <v>1</v>
      </c>
      <c r="E45" s="260"/>
      <c r="F45" s="260"/>
      <c r="G45" s="352" t="s">
        <v>248</v>
      </c>
      <c r="H45" s="353"/>
      <c r="I45" s="354"/>
      <c r="J45" s="354"/>
      <c r="K45" s="354"/>
      <c r="L45" s="188">
        <f>L46+L47</f>
        <v>89132672.5</v>
      </c>
      <c r="M45" s="188">
        <f>M46+M47</f>
        <v>88615580.859999999</v>
      </c>
      <c r="N45" s="188">
        <f>N46+N47</f>
        <v>83453890.399999991</v>
      </c>
      <c r="O45" s="188">
        <f>O46+O47</f>
        <v>83453890.399999991</v>
      </c>
      <c r="P45" s="360"/>
      <c r="Q45" s="360"/>
    </row>
    <row r="46" spans="1:17" s="11" customFormat="1">
      <c r="A46" s="260"/>
      <c r="B46" s="260"/>
      <c r="C46" s="260"/>
      <c r="D46" s="260"/>
      <c r="E46" s="260">
        <v>201</v>
      </c>
      <c r="F46" s="260"/>
      <c r="G46" s="352" t="s">
        <v>249</v>
      </c>
      <c r="H46" s="353" t="s">
        <v>225</v>
      </c>
      <c r="I46" s="354">
        <v>6</v>
      </c>
      <c r="J46" s="354">
        <v>6</v>
      </c>
      <c r="K46" s="354">
        <f>J46/I46*100</f>
        <v>100</v>
      </c>
      <c r="L46" s="188">
        <v>4600407.5</v>
      </c>
      <c r="M46" s="188">
        <v>4083315.86</v>
      </c>
      <c r="N46" s="188">
        <v>2938423.5500000003</v>
      </c>
      <c r="O46" s="188">
        <v>2938423.5500000003</v>
      </c>
      <c r="P46" s="360">
        <f>IFERROR(M46/L46*100,0)</f>
        <v>88.759873119935577</v>
      </c>
      <c r="Q46" s="360">
        <f>IFERROR(K46/P46*100,0)</f>
        <v>112.6635229242344</v>
      </c>
    </row>
    <row r="47" spans="1:17" s="11" customFormat="1" ht="28.5" customHeight="1">
      <c r="A47" s="260"/>
      <c r="B47" s="260"/>
      <c r="C47" s="260"/>
      <c r="D47" s="260"/>
      <c r="E47" s="260">
        <v>203</v>
      </c>
      <c r="F47" s="260"/>
      <c r="G47" s="352" t="s">
        <v>250</v>
      </c>
      <c r="H47" s="353" t="s">
        <v>248</v>
      </c>
      <c r="I47" s="354">
        <v>253</v>
      </c>
      <c r="J47" s="354">
        <v>333</v>
      </c>
      <c r="K47" s="354">
        <f>J47/I47*100</f>
        <v>131.62055335968378</v>
      </c>
      <c r="L47" s="188">
        <v>84532265</v>
      </c>
      <c r="M47" s="188">
        <v>84532265</v>
      </c>
      <c r="N47" s="188">
        <v>80515466.849999994</v>
      </c>
      <c r="O47" s="188">
        <v>80515466.849999994</v>
      </c>
      <c r="P47" s="360">
        <f>IFERROR(M47/L47*100,0)</f>
        <v>100</v>
      </c>
      <c r="Q47" s="360">
        <f>IFERROR(K47/P47*100,0)</f>
        <v>131.62055335968378</v>
      </c>
    </row>
    <row r="48" spans="1:17" s="11" customFormat="1">
      <c r="A48" s="260"/>
      <c r="B48" s="260"/>
      <c r="C48" s="260"/>
      <c r="D48" s="260">
        <v>2</v>
      </c>
      <c r="E48" s="260"/>
      <c r="F48" s="260"/>
      <c r="G48" s="352" t="s">
        <v>251</v>
      </c>
      <c r="H48" s="353"/>
      <c r="I48" s="354"/>
      <c r="J48" s="354"/>
      <c r="K48" s="354"/>
      <c r="L48" s="188">
        <f>L49</f>
        <v>93811690.850000009</v>
      </c>
      <c r="M48" s="188">
        <f>M49</f>
        <v>88842170.530000016</v>
      </c>
      <c r="N48" s="188">
        <f>N49</f>
        <v>86034708.74000001</v>
      </c>
      <c r="O48" s="188">
        <f>O49</f>
        <v>86034708.74000001</v>
      </c>
      <c r="P48" s="360"/>
      <c r="Q48" s="360"/>
    </row>
    <row r="49" spans="1:17" s="11" customFormat="1" ht="24">
      <c r="A49" s="260"/>
      <c r="B49" s="260"/>
      <c r="C49" s="260"/>
      <c r="D49" s="260"/>
      <c r="E49" s="260">
        <v>204</v>
      </c>
      <c r="F49" s="260"/>
      <c r="G49" s="352" t="s">
        <v>252</v>
      </c>
      <c r="H49" s="353" t="s">
        <v>253</v>
      </c>
      <c r="I49" s="354">
        <v>2</v>
      </c>
      <c r="J49" s="354">
        <v>2</v>
      </c>
      <c r="K49" s="354">
        <f>J49/I49*100</f>
        <v>100</v>
      </c>
      <c r="L49" s="188">
        <v>93811690.850000009</v>
      </c>
      <c r="M49" s="188">
        <v>88842170.530000016</v>
      </c>
      <c r="N49" s="188">
        <v>86034708.74000001</v>
      </c>
      <c r="O49" s="188">
        <v>86034708.74000001</v>
      </c>
      <c r="P49" s="360">
        <f>IFERROR(M49/L49*100,0)</f>
        <v>94.702664161606478</v>
      </c>
      <c r="Q49" s="360">
        <f>IFERROR(K49/P49*100,0)</f>
        <v>105.59365027931402</v>
      </c>
    </row>
    <row r="50" spans="1:17" s="11" customFormat="1" ht="24">
      <c r="A50" s="260">
        <v>3</v>
      </c>
      <c r="B50" s="260"/>
      <c r="C50" s="260"/>
      <c r="D50" s="260"/>
      <c r="E50" s="260"/>
      <c r="F50" s="260"/>
      <c r="G50" s="352" t="s">
        <v>254</v>
      </c>
      <c r="H50" s="353"/>
      <c r="I50" s="354"/>
      <c r="J50" s="354"/>
      <c r="K50" s="354"/>
      <c r="L50" s="186">
        <f>L51</f>
        <v>33954752.049999997</v>
      </c>
      <c r="M50" s="186">
        <f>M51</f>
        <v>31224542.490000002</v>
      </c>
      <c r="N50" s="186">
        <f>N51</f>
        <v>31215037.720000003</v>
      </c>
      <c r="O50" s="186">
        <f>O51</f>
        <v>31215037.720000003</v>
      </c>
      <c r="P50" s="360"/>
      <c r="Q50" s="360"/>
    </row>
    <row r="51" spans="1:17" s="11" customFormat="1">
      <c r="A51" s="260"/>
      <c r="B51" s="260">
        <v>3</v>
      </c>
      <c r="C51" s="260"/>
      <c r="D51" s="260"/>
      <c r="E51" s="260"/>
      <c r="F51" s="260"/>
      <c r="G51" s="352" t="s">
        <v>255</v>
      </c>
      <c r="H51" s="353"/>
      <c r="I51" s="354"/>
      <c r="J51" s="354"/>
      <c r="K51" s="354"/>
      <c r="L51" s="188">
        <f>L52+L55</f>
        <v>33954752.049999997</v>
      </c>
      <c r="M51" s="188">
        <f>M52+M55</f>
        <v>31224542.490000002</v>
      </c>
      <c r="N51" s="188">
        <f>N52+N55</f>
        <v>31215037.720000003</v>
      </c>
      <c r="O51" s="188">
        <f>O52+O55</f>
        <v>31215037.720000003</v>
      </c>
      <c r="P51" s="360"/>
      <c r="Q51" s="360"/>
    </row>
    <row r="52" spans="1:17" s="11" customFormat="1" ht="24">
      <c r="A52" s="196"/>
      <c r="B52" s="196"/>
      <c r="C52" s="196">
        <v>1</v>
      </c>
      <c r="D52" s="196"/>
      <c r="E52" s="196"/>
      <c r="F52" s="196"/>
      <c r="G52" s="398" t="s">
        <v>243</v>
      </c>
      <c r="H52" s="399"/>
      <c r="I52" s="400"/>
      <c r="J52" s="400"/>
      <c r="K52" s="400"/>
      <c r="L52" s="401">
        <f t="shared" ref="L52:O53" si="5">L53</f>
        <v>31613210.399999999</v>
      </c>
      <c r="M52" s="401">
        <f t="shared" si="5"/>
        <v>28894297.200000003</v>
      </c>
      <c r="N52" s="401">
        <f t="shared" si="5"/>
        <v>28894297.200000003</v>
      </c>
      <c r="O52" s="401">
        <f t="shared" si="5"/>
        <v>28894297.200000003</v>
      </c>
      <c r="P52" s="402"/>
      <c r="Q52" s="402"/>
    </row>
    <row r="53" spans="1:17" s="11" customFormat="1" ht="24">
      <c r="A53" s="260"/>
      <c r="B53" s="260"/>
      <c r="C53" s="260"/>
      <c r="D53" s="260">
        <v>1</v>
      </c>
      <c r="E53" s="260"/>
      <c r="F53" s="260"/>
      <c r="G53" s="352" t="s">
        <v>256</v>
      </c>
      <c r="H53" s="353"/>
      <c r="I53" s="354"/>
      <c r="J53" s="354"/>
      <c r="K53" s="354"/>
      <c r="L53" s="188">
        <f t="shared" si="5"/>
        <v>31613210.399999999</v>
      </c>
      <c r="M53" s="188">
        <f t="shared" si="5"/>
        <v>28894297.200000003</v>
      </c>
      <c r="N53" s="188">
        <f t="shared" si="5"/>
        <v>28894297.200000003</v>
      </c>
      <c r="O53" s="188">
        <f t="shared" si="5"/>
        <v>28894297.200000003</v>
      </c>
      <c r="P53" s="360"/>
      <c r="Q53" s="360"/>
    </row>
    <row r="54" spans="1:17" s="11" customFormat="1" ht="36">
      <c r="A54" s="260"/>
      <c r="B54" s="260"/>
      <c r="C54" s="260"/>
      <c r="D54" s="260"/>
      <c r="E54" s="260">
        <v>215</v>
      </c>
      <c r="F54" s="260"/>
      <c r="G54" s="352" t="s">
        <v>257</v>
      </c>
      <c r="H54" s="353" t="s">
        <v>258</v>
      </c>
      <c r="I54" s="354">
        <v>500</v>
      </c>
      <c r="J54" s="354">
        <v>2395</v>
      </c>
      <c r="K54" s="354">
        <f>J54/I54*100</f>
        <v>479</v>
      </c>
      <c r="L54" s="188">
        <v>31613210.399999999</v>
      </c>
      <c r="M54" s="188">
        <v>28894297.200000003</v>
      </c>
      <c r="N54" s="188">
        <v>28894297.200000003</v>
      </c>
      <c r="O54" s="188">
        <v>28894297.200000003</v>
      </c>
      <c r="P54" s="360">
        <f>IFERROR(M54/L54*100,0)</f>
        <v>91.399439773443589</v>
      </c>
      <c r="Q54" s="360">
        <f>IFERROR(K54/P54*100,0)</f>
        <v>524.07323413285849</v>
      </c>
    </row>
    <row r="55" spans="1:17" s="11" customFormat="1" ht="24">
      <c r="A55" s="260"/>
      <c r="B55" s="260"/>
      <c r="C55" s="260">
        <v>9</v>
      </c>
      <c r="D55" s="260"/>
      <c r="E55" s="260"/>
      <c r="F55" s="260"/>
      <c r="G55" s="352" t="s">
        <v>259</v>
      </c>
      <c r="H55" s="353"/>
      <c r="I55" s="354"/>
      <c r="J55" s="354"/>
      <c r="K55" s="354"/>
      <c r="L55" s="188">
        <f t="shared" ref="L55:O56" si="6">L56</f>
        <v>2341541.65</v>
      </c>
      <c r="M55" s="188">
        <f t="shared" si="6"/>
        <v>2330245.29</v>
      </c>
      <c r="N55" s="188">
        <f t="shared" si="6"/>
        <v>2320740.52</v>
      </c>
      <c r="O55" s="188">
        <f t="shared" si="6"/>
        <v>2320740.52</v>
      </c>
      <c r="P55" s="360"/>
      <c r="Q55" s="360"/>
    </row>
    <row r="56" spans="1:17" s="11" customFormat="1">
      <c r="A56" s="260"/>
      <c r="B56" s="260"/>
      <c r="C56" s="260"/>
      <c r="D56" s="260">
        <v>3</v>
      </c>
      <c r="E56" s="260"/>
      <c r="F56" s="260"/>
      <c r="G56" s="352" t="s">
        <v>260</v>
      </c>
      <c r="H56" s="353"/>
      <c r="I56" s="354"/>
      <c r="J56" s="354"/>
      <c r="K56" s="354"/>
      <c r="L56" s="188">
        <f t="shared" si="6"/>
        <v>2341541.65</v>
      </c>
      <c r="M56" s="188">
        <f t="shared" si="6"/>
        <v>2330245.29</v>
      </c>
      <c r="N56" s="188">
        <f t="shared" si="6"/>
        <v>2320740.52</v>
      </c>
      <c r="O56" s="188">
        <f t="shared" si="6"/>
        <v>2320740.52</v>
      </c>
      <c r="P56" s="360"/>
      <c r="Q56" s="360"/>
    </row>
    <row r="57" spans="1:17" s="11" customFormat="1">
      <c r="A57" s="260"/>
      <c r="B57" s="260"/>
      <c r="C57" s="260"/>
      <c r="D57" s="260"/>
      <c r="E57" s="260">
        <v>201</v>
      </c>
      <c r="F57" s="260"/>
      <c r="G57" s="352" t="s">
        <v>261</v>
      </c>
      <c r="H57" s="353" t="s">
        <v>262</v>
      </c>
      <c r="I57" s="354">
        <v>920</v>
      </c>
      <c r="J57" s="354">
        <v>1920</v>
      </c>
      <c r="K57" s="354">
        <f>J57/I57*100</f>
        <v>208.69565217391303</v>
      </c>
      <c r="L57" s="188">
        <v>2341541.65</v>
      </c>
      <c r="M57" s="188">
        <v>2330245.29</v>
      </c>
      <c r="N57" s="188">
        <v>2320740.52</v>
      </c>
      <c r="O57" s="188">
        <v>2320740.52</v>
      </c>
      <c r="P57" s="360">
        <f>IFERROR(M57/L57*100,0)</f>
        <v>99.517567411196822</v>
      </c>
      <c r="Q57" s="360">
        <f>IFERROR(K57/P57*100,0)</f>
        <v>209.7073487654728</v>
      </c>
    </row>
    <row r="58" spans="1:17" s="11" customFormat="1" ht="24">
      <c r="A58" s="260">
        <v>4</v>
      </c>
      <c r="B58" s="260"/>
      <c r="C58" s="260"/>
      <c r="D58" s="260"/>
      <c r="E58" s="260"/>
      <c r="F58" s="260"/>
      <c r="G58" s="352" t="s">
        <v>263</v>
      </c>
      <c r="H58" s="353"/>
      <c r="I58" s="354"/>
      <c r="J58" s="354"/>
      <c r="K58" s="354"/>
      <c r="L58" s="186">
        <f>L59</f>
        <v>846167929.62000012</v>
      </c>
      <c r="M58" s="186">
        <f>M59</f>
        <v>793722965.51999998</v>
      </c>
      <c r="N58" s="186">
        <f>N59</f>
        <v>704963008.54999995</v>
      </c>
      <c r="O58" s="186">
        <f>O59</f>
        <v>704963008.54999995</v>
      </c>
      <c r="P58" s="360"/>
      <c r="Q58" s="360"/>
    </row>
    <row r="59" spans="1:17" s="11" customFormat="1">
      <c r="A59" s="260"/>
      <c r="B59" s="260">
        <v>2</v>
      </c>
      <c r="C59" s="260"/>
      <c r="D59" s="260"/>
      <c r="E59" s="260"/>
      <c r="F59" s="260"/>
      <c r="G59" s="352" t="s">
        <v>213</v>
      </c>
      <c r="H59" s="353"/>
      <c r="I59" s="354"/>
      <c r="J59" s="354"/>
      <c r="K59" s="354"/>
      <c r="L59" s="188">
        <f>L60+L68</f>
        <v>846167929.62000012</v>
      </c>
      <c r="M59" s="188">
        <f>M60+M68</f>
        <v>793722965.51999998</v>
      </c>
      <c r="N59" s="188">
        <f>N60+N68</f>
        <v>704963008.54999995</v>
      </c>
      <c r="O59" s="188">
        <f>O60+O68</f>
        <v>704963008.54999995</v>
      </c>
      <c r="P59" s="360"/>
      <c r="Q59" s="360"/>
    </row>
    <row r="60" spans="1:17" s="11" customFormat="1">
      <c r="A60" s="260"/>
      <c r="B60" s="260"/>
      <c r="C60" s="260">
        <v>1</v>
      </c>
      <c r="D60" s="260"/>
      <c r="E60" s="260"/>
      <c r="F60" s="260"/>
      <c r="G60" s="352" t="s">
        <v>264</v>
      </c>
      <c r="H60" s="353"/>
      <c r="I60" s="354"/>
      <c r="J60" s="354"/>
      <c r="K60" s="354"/>
      <c r="L60" s="188">
        <f>L61+L63+L65</f>
        <v>326339425.95000005</v>
      </c>
      <c r="M60" s="188">
        <f>M61+M63+M65</f>
        <v>306201450.38999999</v>
      </c>
      <c r="N60" s="188">
        <f>N61+N63+N65</f>
        <v>295071176.44</v>
      </c>
      <c r="O60" s="188">
        <f>O61+O63+O65</f>
        <v>295071176.44</v>
      </c>
      <c r="P60" s="360"/>
      <c r="Q60" s="360"/>
    </row>
    <row r="61" spans="1:17" s="11" customFormat="1">
      <c r="A61" s="260"/>
      <c r="B61" s="260"/>
      <c r="C61" s="260"/>
      <c r="D61" s="260">
        <v>1</v>
      </c>
      <c r="E61" s="260"/>
      <c r="F61" s="260"/>
      <c r="G61" s="352" t="s">
        <v>265</v>
      </c>
      <c r="H61" s="353"/>
      <c r="I61" s="354"/>
      <c r="J61" s="354"/>
      <c r="K61" s="354"/>
      <c r="L61" s="188">
        <f>L62</f>
        <v>176928557.99000001</v>
      </c>
      <c r="M61" s="188">
        <f>M62</f>
        <v>172929676.92999998</v>
      </c>
      <c r="N61" s="188">
        <f>N62</f>
        <v>171948659.24999997</v>
      </c>
      <c r="O61" s="188">
        <f>O62</f>
        <v>171948659.24999997</v>
      </c>
      <c r="P61" s="360"/>
      <c r="Q61" s="360"/>
    </row>
    <row r="62" spans="1:17" s="11" customFormat="1">
      <c r="A62" s="260"/>
      <c r="B62" s="260"/>
      <c r="C62" s="260"/>
      <c r="D62" s="260"/>
      <c r="E62" s="260">
        <v>203</v>
      </c>
      <c r="F62" s="260"/>
      <c r="G62" s="352" t="s">
        <v>266</v>
      </c>
      <c r="H62" s="353" t="s">
        <v>267</v>
      </c>
      <c r="I62" s="354">
        <v>200000</v>
      </c>
      <c r="J62" s="354">
        <v>261667</v>
      </c>
      <c r="K62" s="354">
        <f>J62/I62*100</f>
        <v>130.83350000000002</v>
      </c>
      <c r="L62" s="188">
        <v>176928557.99000001</v>
      </c>
      <c r="M62" s="188">
        <v>172929676.92999998</v>
      </c>
      <c r="N62" s="188">
        <v>171948659.24999997</v>
      </c>
      <c r="O62" s="188">
        <v>171948659.24999997</v>
      </c>
      <c r="P62" s="360">
        <f>IFERROR(M62/L62*100,0)</f>
        <v>97.739832898979458</v>
      </c>
      <c r="Q62" s="360">
        <f>IFERROR(K62/P62*100,0)</f>
        <v>133.85893562476727</v>
      </c>
    </row>
    <row r="63" spans="1:17" s="11" customFormat="1" ht="24">
      <c r="A63" s="260"/>
      <c r="B63" s="260"/>
      <c r="C63" s="260"/>
      <c r="D63" s="260">
        <v>3</v>
      </c>
      <c r="E63" s="260"/>
      <c r="F63" s="260"/>
      <c r="G63" s="352" t="s">
        <v>268</v>
      </c>
      <c r="H63" s="353"/>
      <c r="I63" s="354"/>
      <c r="J63" s="354"/>
      <c r="K63" s="354"/>
      <c r="L63" s="188">
        <f>L64</f>
        <v>57631553.600000001</v>
      </c>
      <c r="M63" s="188">
        <f>M64</f>
        <v>43835602.149999999</v>
      </c>
      <c r="N63" s="188">
        <f>N64</f>
        <v>37900246.520000003</v>
      </c>
      <c r="O63" s="188">
        <f>O64</f>
        <v>37900246.520000003</v>
      </c>
      <c r="P63" s="360"/>
      <c r="Q63" s="360"/>
    </row>
    <row r="64" spans="1:17" s="11" customFormat="1" ht="36">
      <c r="A64" s="260"/>
      <c r="B64" s="260"/>
      <c r="C64" s="260"/>
      <c r="D64" s="260"/>
      <c r="E64" s="260">
        <v>206</v>
      </c>
      <c r="F64" s="260"/>
      <c r="G64" s="352" t="s">
        <v>269</v>
      </c>
      <c r="H64" s="353" t="s">
        <v>270</v>
      </c>
      <c r="I64" s="354">
        <v>178</v>
      </c>
      <c r="J64" s="361">
        <f>35.487+15.39</f>
        <v>50.877000000000002</v>
      </c>
      <c r="K64" s="354">
        <f>J64/I64*100</f>
        <v>28.582584269662924</v>
      </c>
      <c r="L64" s="188">
        <v>57631553.600000001</v>
      </c>
      <c r="M64" s="188">
        <v>43835602.149999999</v>
      </c>
      <c r="N64" s="188">
        <v>37900246.520000003</v>
      </c>
      <c r="O64" s="188">
        <v>37900246.520000003</v>
      </c>
      <c r="P64" s="360">
        <f>IFERROR(M64/L64*100,0)</f>
        <v>76.061808873394654</v>
      </c>
      <c r="Q64" s="360">
        <f>IFERROR(K64/P64*100,0)</f>
        <v>37.578102194806874</v>
      </c>
    </row>
    <row r="65" spans="1:17" s="11" customFormat="1" ht="24">
      <c r="A65" s="260"/>
      <c r="B65" s="260"/>
      <c r="C65" s="260"/>
      <c r="D65" s="260">
        <v>5</v>
      </c>
      <c r="E65" s="260"/>
      <c r="F65" s="260"/>
      <c r="G65" s="352" t="s">
        <v>271</v>
      </c>
      <c r="H65" s="353"/>
      <c r="I65" s="354"/>
      <c r="J65" s="354"/>
      <c r="K65" s="354"/>
      <c r="L65" s="188">
        <f>L66+L67</f>
        <v>91779314.360000029</v>
      </c>
      <c r="M65" s="188">
        <f>M66+M67</f>
        <v>89436171.310000017</v>
      </c>
      <c r="N65" s="188">
        <f>N66+N67</f>
        <v>85222270.670000017</v>
      </c>
      <c r="O65" s="188">
        <f>O66+O67</f>
        <v>85222270.670000017</v>
      </c>
      <c r="P65" s="360"/>
      <c r="Q65" s="360"/>
    </row>
    <row r="66" spans="1:17" s="11" customFormat="1">
      <c r="A66" s="260"/>
      <c r="B66" s="260"/>
      <c r="C66" s="260"/>
      <c r="D66" s="260"/>
      <c r="E66" s="260">
        <v>207</v>
      </c>
      <c r="F66" s="260"/>
      <c r="G66" s="352" t="s">
        <v>272</v>
      </c>
      <c r="H66" s="353" t="s">
        <v>273</v>
      </c>
      <c r="I66" s="354">
        <v>3001000</v>
      </c>
      <c r="J66" s="354">
        <v>6152467</v>
      </c>
      <c r="K66" s="354">
        <f>J66/I66*100</f>
        <v>205.01389536821057</v>
      </c>
      <c r="L66" s="188">
        <v>8006487.54</v>
      </c>
      <c r="M66" s="188">
        <v>7331059.4100000001</v>
      </c>
      <c r="N66" s="188">
        <v>6682549.4900000002</v>
      </c>
      <c r="O66" s="188">
        <v>6682549.4900000002</v>
      </c>
      <c r="P66" s="360">
        <f>IFERROR(M66/L66*100,0)</f>
        <v>91.563989494449388</v>
      </c>
      <c r="Q66" s="360">
        <f>IFERROR(K66/P66*100,0)</f>
        <v>223.90231847711104</v>
      </c>
    </row>
    <row r="67" spans="1:17" s="11" customFormat="1">
      <c r="A67" s="260"/>
      <c r="B67" s="260"/>
      <c r="C67" s="260"/>
      <c r="D67" s="260"/>
      <c r="E67" s="260">
        <v>208</v>
      </c>
      <c r="F67" s="260"/>
      <c r="G67" s="352" t="s">
        <v>274</v>
      </c>
      <c r="H67" s="353" t="s">
        <v>275</v>
      </c>
      <c r="I67" s="354">
        <v>2660</v>
      </c>
      <c r="J67" s="354">
        <v>9711</v>
      </c>
      <c r="K67" s="354">
        <f>J67/I67*100</f>
        <v>365.0751879699248</v>
      </c>
      <c r="L67" s="188">
        <v>83772826.820000023</v>
      </c>
      <c r="M67" s="188">
        <v>82105111.900000021</v>
      </c>
      <c r="N67" s="188">
        <v>78539721.180000022</v>
      </c>
      <c r="O67" s="188">
        <v>78539721.180000022</v>
      </c>
      <c r="P67" s="360">
        <f>IFERROR(M67/L67*100,0)</f>
        <v>98.009241202301354</v>
      </c>
      <c r="Q67" s="360">
        <f>IFERROR(K67/P67*100,0)</f>
        <v>372.49057690016321</v>
      </c>
    </row>
    <row r="68" spans="1:17" s="11" customFormat="1" ht="25.5" customHeight="1">
      <c r="A68" s="260"/>
      <c r="B68" s="260"/>
      <c r="C68" s="260">
        <v>2</v>
      </c>
      <c r="D68" s="260"/>
      <c r="E68" s="260"/>
      <c r="F68" s="260"/>
      <c r="G68" s="352" t="s">
        <v>214</v>
      </c>
      <c r="H68" s="353"/>
      <c r="I68" s="354"/>
      <c r="J68" s="354"/>
      <c r="K68" s="354"/>
      <c r="L68" s="188">
        <f>L69+L78+L80+L82+L84</f>
        <v>519828503.67000002</v>
      </c>
      <c r="M68" s="188">
        <f>M69+M78+M80+M82+M84</f>
        <v>487521515.13</v>
      </c>
      <c r="N68" s="188">
        <f>N69+N78+N80+N82+N84</f>
        <v>409891832.11000001</v>
      </c>
      <c r="O68" s="188">
        <f>O69+O78+O80+O82+O84</f>
        <v>409891832.11000001</v>
      </c>
      <c r="P68" s="360"/>
      <c r="Q68" s="360"/>
    </row>
    <row r="69" spans="1:17" s="11" customFormat="1">
      <c r="A69" s="193"/>
      <c r="B69" s="193"/>
      <c r="C69" s="260"/>
      <c r="D69" s="260">
        <v>1</v>
      </c>
      <c r="E69" s="260"/>
      <c r="F69" s="260"/>
      <c r="G69" s="352" t="s">
        <v>276</v>
      </c>
      <c r="H69" s="353"/>
      <c r="I69" s="354"/>
      <c r="J69" s="354"/>
      <c r="K69" s="354"/>
      <c r="L69" s="188">
        <f>L70+L71+L72+L73+L74+L75+L76+L77</f>
        <v>377650834.94</v>
      </c>
      <c r="M69" s="188">
        <f>M70+M71+M72+M73+M74+M75+M76+M77</f>
        <v>350748350.28999996</v>
      </c>
      <c r="N69" s="188">
        <f>N70+N71+N72+N73+N74+N75+N76+N77</f>
        <v>292710799.01999998</v>
      </c>
      <c r="O69" s="188">
        <f>O70+O71+O72+O73+O74+O75+O76+O77</f>
        <v>292710799.01999998</v>
      </c>
      <c r="P69" s="360"/>
      <c r="Q69" s="360"/>
    </row>
    <row r="70" spans="1:17" s="11" customFormat="1">
      <c r="A70" s="193"/>
      <c r="B70" s="193"/>
      <c r="C70" s="260"/>
      <c r="D70" s="260"/>
      <c r="E70" s="260">
        <v>211</v>
      </c>
      <c r="F70" s="260"/>
      <c r="G70" s="352" t="s">
        <v>277</v>
      </c>
      <c r="H70" s="353" t="s">
        <v>278</v>
      </c>
      <c r="I70" s="354">
        <v>363750</v>
      </c>
      <c r="J70" s="354">
        <f>137277+1000</f>
        <v>138277</v>
      </c>
      <c r="K70" s="354">
        <f t="shared" ref="K70:K77" si="7">J70/I70*100</f>
        <v>38.014295532646045</v>
      </c>
      <c r="L70" s="188">
        <v>15753201.619999999</v>
      </c>
      <c r="M70" s="188">
        <v>15752781.620000001</v>
      </c>
      <c r="N70" s="188">
        <v>15662580.569999998</v>
      </c>
      <c r="O70" s="188">
        <v>15662580.569999998</v>
      </c>
      <c r="P70" s="360">
        <f t="shared" ref="P70:P77" si="8">IFERROR(M70/L70*100,0)</f>
        <v>99.997333875296405</v>
      </c>
      <c r="Q70" s="360">
        <f t="shared" ref="Q70:Q77" si="9">IFERROR(K70/P70*100,0)</f>
        <v>38.015309068192259</v>
      </c>
    </row>
    <row r="71" spans="1:17" s="11" customFormat="1" ht="24">
      <c r="A71" s="260"/>
      <c r="B71" s="260"/>
      <c r="C71" s="260"/>
      <c r="D71" s="260"/>
      <c r="E71" s="260">
        <v>213</v>
      </c>
      <c r="F71" s="260"/>
      <c r="G71" s="375" t="s">
        <v>279</v>
      </c>
      <c r="H71" s="849" t="s">
        <v>221</v>
      </c>
      <c r="I71" s="354">
        <v>19</v>
      </c>
      <c r="J71" s="354">
        <v>18</v>
      </c>
      <c r="K71" s="354">
        <f t="shared" si="7"/>
        <v>94.73684210526315</v>
      </c>
      <c r="L71" s="188">
        <v>29646800.02</v>
      </c>
      <c r="M71" s="188">
        <v>29326312.350000001</v>
      </c>
      <c r="N71" s="188">
        <v>12699029.779999999</v>
      </c>
      <c r="O71" s="188">
        <v>12699029.779999999</v>
      </c>
      <c r="P71" s="360">
        <f t="shared" si="8"/>
        <v>98.918980565242137</v>
      </c>
      <c r="Q71" s="360">
        <f t="shared" si="9"/>
        <v>95.772157743557969</v>
      </c>
    </row>
    <row r="72" spans="1:17" s="11" customFormat="1" ht="24">
      <c r="A72" s="260"/>
      <c r="B72" s="260"/>
      <c r="C72" s="260"/>
      <c r="D72" s="260"/>
      <c r="E72" s="260">
        <v>215</v>
      </c>
      <c r="F72" s="260"/>
      <c r="G72" s="352" t="s">
        <v>280</v>
      </c>
      <c r="H72" s="353" t="s">
        <v>221</v>
      </c>
      <c r="I72" s="354">
        <v>11</v>
      </c>
      <c r="J72" s="354">
        <v>12</v>
      </c>
      <c r="K72" s="354">
        <f t="shared" si="7"/>
        <v>109.09090909090908</v>
      </c>
      <c r="L72" s="188">
        <v>3482256</v>
      </c>
      <c r="M72" s="188">
        <v>3481559.4899999998</v>
      </c>
      <c r="N72" s="188">
        <v>3447584.5</v>
      </c>
      <c r="O72" s="188">
        <v>3447584.5</v>
      </c>
      <c r="P72" s="360">
        <f t="shared" si="8"/>
        <v>99.979998311439473</v>
      </c>
      <c r="Q72" s="360">
        <f t="shared" si="9"/>
        <v>109.11273348003962</v>
      </c>
    </row>
    <row r="73" spans="1:17" s="11" customFormat="1" ht="24">
      <c r="A73" s="260"/>
      <c r="B73" s="260"/>
      <c r="C73" s="260"/>
      <c r="D73" s="260"/>
      <c r="E73" s="260">
        <v>216</v>
      </c>
      <c r="F73" s="260"/>
      <c r="G73" s="352" t="s">
        <v>281</v>
      </c>
      <c r="H73" s="353" t="s">
        <v>273</v>
      </c>
      <c r="I73" s="354">
        <v>18634</v>
      </c>
      <c r="J73" s="354">
        <f>6000+4787.1</f>
        <v>10787.1</v>
      </c>
      <c r="K73" s="354">
        <f t="shared" si="7"/>
        <v>57.889342062895786</v>
      </c>
      <c r="L73" s="188">
        <v>7132846</v>
      </c>
      <c r="M73" s="188">
        <v>7100228.9199999999</v>
      </c>
      <c r="N73" s="188">
        <v>6105623.5299999993</v>
      </c>
      <c r="O73" s="188">
        <v>6105623.5299999993</v>
      </c>
      <c r="P73" s="360">
        <f t="shared" si="8"/>
        <v>99.542719974607607</v>
      </c>
      <c r="Q73" s="360">
        <f t="shared" si="9"/>
        <v>58.155274516974018</v>
      </c>
    </row>
    <row r="74" spans="1:17" s="11" customFormat="1" ht="36">
      <c r="A74" s="196"/>
      <c r="B74" s="196"/>
      <c r="C74" s="196"/>
      <c r="D74" s="196"/>
      <c r="E74" s="196">
        <v>217</v>
      </c>
      <c r="F74" s="196"/>
      <c r="G74" s="398" t="s">
        <v>282</v>
      </c>
      <c r="H74" s="399" t="s">
        <v>221</v>
      </c>
      <c r="I74" s="400">
        <v>6</v>
      </c>
      <c r="J74" s="400">
        <v>6</v>
      </c>
      <c r="K74" s="400">
        <f t="shared" si="7"/>
        <v>100</v>
      </c>
      <c r="L74" s="401">
        <v>7033443</v>
      </c>
      <c r="M74" s="401">
        <v>6938613</v>
      </c>
      <c r="N74" s="401">
        <v>6649998.2799999993</v>
      </c>
      <c r="O74" s="401">
        <v>6649998.2799999993</v>
      </c>
      <c r="P74" s="402">
        <f t="shared" si="8"/>
        <v>98.651727183969513</v>
      </c>
      <c r="Q74" s="402">
        <f t="shared" si="9"/>
        <v>101.36669965596869</v>
      </c>
    </row>
    <row r="75" spans="1:17" s="11" customFormat="1" ht="36">
      <c r="A75" s="260"/>
      <c r="B75" s="260"/>
      <c r="C75" s="260"/>
      <c r="D75" s="260"/>
      <c r="E75" s="260">
        <v>218</v>
      </c>
      <c r="F75" s="260"/>
      <c r="G75" s="352" t="s">
        <v>283</v>
      </c>
      <c r="H75" s="353" t="s">
        <v>273</v>
      </c>
      <c r="I75" s="354">
        <v>144664.56</v>
      </c>
      <c r="J75" s="354">
        <f>69816+25229.57</f>
        <v>95045.57</v>
      </c>
      <c r="K75" s="354">
        <f t="shared" si="7"/>
        <v>65.700659511908114</v>
      </c>
      <c r="L75" s="188">
        <v>109816978.65000001</v>
      </c>
      <c r="M75" s="188">
        <v>98385068.48999998</v>
      </c>
      <c r="N75" s="188">
        <v>69064906.289999992</v>
      </c>
      <c r="O75" s="188">
        <v>69064906.289999992</v>
      </c>
      <c r="P75" s="360">
        <f t="shared" si="8"/>
        <v>89.590033981507617</v>
      </c>
      <c r="Q75" s="360">
        <f t="shared" si="9"/>
        <v>73.334785792657982</v>
      </c>
    </row>
    <row r="76" spans="1:17" s="11" customFormat="1" ht="24">
      <c r="A76" s="260"/>
      <c r="B76" s="260"/>
      <c r="C76" s="260"/>
      <c r="D76" s="260"/>
      <c r="E76" s="260">
        <v>219</v>
      </c>
      <c r="F76" s="260"/>
      <c r="G76" s="352" t="s">
        <v>284</v>
      </c>
      <c r="H76" s="354" t="s">
        <v>285</v>
      </c>
      <c r="I76" s="354">
        <v>54</v>
      </c>
      <c r="J76" s="354">
        <f>20+1912</f>
        <v>1932</v>
      </c>
      <c r="K76" s="354">
        <f t="shared" si="7"/>
        <v>3577.7777777777778</v>
      </c>
      <c r="L76" s="188">
        <v>204173709.64999998</v>
      </c>
      <c r="M76" s="188">
        <v>189152186.42000002</v>
      </c>
      <c r="N76" s="188">
        <v>178469476.07000002</v>
      </c>
      <c r="O76" s="188">
        <v>178469476.07000002</v>
      </c>
      <c r="P76" s="360">
        <f t="shared" si="8"/>
        <v>92.642773030989019</v>
      </c>
      <c r="Q76" s="360">
        <f t="shared" si="9"/>
        <v>3861.9070443638498</v>
      </c>
    </row>
    <row r="77" spans="1:17" s="11" customFormat="1">
      <c r="A77" s="260"/>
      <c r="B77" s="260"/>
      <c r="C77" s="260"/>
      <c r="D77" s="260"/>
      <c r="E77" s="260">
        <v>220</v>
      </c>
      <c r="F77" s="260"/>
      <c r="G77" s="352" t="s">
        <v>286</v>
      </c>
      <c r="H77" s="353" t="s">
        <v>275</v>
      </c>
      <c r="I77" s="354">
        <v>150</v>
      </c>
      <c r="J77" s="354">
        <v>159</v>
      </c>
      <c r="K77" s="354">
        <f t="shared" si="7"/>
        <v>106</v>
      </c>
      <c r="L77" s="188">
        <v>611600</v>
      </c>
      <c r="M77" s="188">
        <v>611600</v>
      </c>
      <c r="N77" s="188">
        <v>611600</v>
      </c>
      <c r="O77" s="188">
        <v>611600</v>
      </c>
      <c r="P77" s="360">
        <f t="shared" si="8"/>
        <v>100</v>
      </c>
      <c r="Q77" s="360">
        <f t="shared" si="9"/>
        <v>106</v>
      </c>
    </row>
    <row r="78" spans="1:17" s="11" customFormat="1">
      <c r="A78" s="193"/>
      <c r="B78" s="193"/>
      <c r="C78" s="260"/>
      <c r="D78" s="260">
        <v>3</v>
      </c>
      <c r="E78" s="260"/>
      <c r="F78" s="260"/>
      <c r="G78" s="352" t="s">
        <v>287</v>
      </c>
      <c r="H78" s="353"/>
      <c r="I78" s="354"/>
      <c r="J78" s="354"/>
      <c r="K78" s="354"/>
      <c r="L78" s="188">
        <f>L79</f>
        <v>39752682.679999992</v>
      </c>
      <c r="M78" s="188">
        <f>M79</f>
        <v>39522441.590000004</v>
      </c>
      <c r="N78" s="188">
        <f>N79</f>
        <v>32442207.539999999</v>
      </c>
      <c r="O78" s="188">
        <f>O79</f>
        <v>32442207.539999999</v>
      </c>
      <c r="P78" s="360"/>
      <c r="Q78" s="360"/>
    </row>
    <row r="79" spans="1:17" s="11" customFormat="1" ht="36">
      <c r="A79" s="193"/>
      <c r="B79" s="193"/>
      <c r="C79" s="260"/>
      <c r="D79" s="260"/>
      <c r="E79" s="260">
        <v>222</v>
      </c>
      <c r="F79" s="260"/>
      <c r="G79" s="352" t="s">
        <v>288</v>
      </c>
      <c r="H79" s="353" t="s">
        <v>278</v>
      </c>
      <c r="I79" s="354">
        <v>159478</v>
      </c>
      <c r="J79" s="354">
        <f>108950+108950</f>
        <v>217900</v>
      </c>
      <c r="K79" s="354">
        <f>J79/I79*100</f>
        <v>136.63326603042424</v>
      </c>
      <c r="L79" s="188">
        <v>39752682.679999992</v>
      </c>
      <c r="M79" s="188">
        <v>39522441.590000004</v>
      </c>
      <c r="N79" s="188">
        <v>32442207.539999999</v>
      </c>
      <c r="O79" s="188">
        <v>32442207.539999999</v>
      </c>
      <c r="P79" s="360">
        <f>IFERROR(M79/L79*100,0)</f>
        <v>99.420816220496675</v>
      </c>
      <c r="Q79" s="360">
        <f>IFERROR(K79/P79*100,0)</f>
        <v>137.42923386124426</v>
      </c>
    </row>
    <row r="80" spans="1:17" s="11" customFormat="1">
      <c r="A80" s="260"/>
      <c r="B80" s="260"/>
      <c r="C80" s="260"/>
      <c r="D80" s="260">
        <v>4</v>
      </c>
      <c r="E80" s="260"/>
      <c r="F80" s="260"/>
      <c r="G80" s="352" t="s">
        <v>289</v>
      </c>
      <c r="H80" s="353"/>
      <c r="I80" s="354"/>
      <c r="J80" s="354"/>
      <c r="K80" s="354"/>
      <c r="L80" s="188">
        <f>L81</f>
        <v>81746736.899999991</v>
      </c>
      <c r="M80" s="188">
        <f>M81</f>
        <v>79969406.689999998</v>
      </c>
      <c r="N80" s="188">
        <f>N81</f>
        <v>74594294.959999993</v>
      </c>
      <c r="O80" s="188">
        <f>O81</f>
        <v>74594294.959999993</v>
      </c>
      <c r="P80" s="360"/>
      <c r="Q80" s="360"/>
    </row>
    <row r="81" spans="1:17" s="11" customFormat="1">
      <c r="A81" s="193"/>
      <c r="B81" s="193"/>
      <c r="C81" s="260"/>
      <c r="D81" s="260"/>
      <c r="E81" s="260">
        <v>223</v>
      </c>
      <c r="F81" s="260"/>
      <c r="G81" s="352" t="s">
        <v>289</v>
      </c>
      <c r="H81" s="353" t="s">
        <v>290</v>
      </c>
      <c r="I81" s="354">
        <v>25657</v>
      </c>
      <c r="J81" s="354">
        <v>12989</v>
      </c>
      <c r="K81" s="354">
        <f>J81/I81*100</f>
        <v>50.625560275948089</v>
      </c>
      <c r="L81" s="188">
        <v>81746736.899999991</v>
      </c>
      <c r="M81" s="188">
        <v>79969406.689999998</v>
      </c>
      <c r="N81" s="188">
        <v>74594294.959999993</v>
      </c>
      <c r="O81" s="188">
        <v>74594294.959999993</v>
      </c>
      <c r="P81" s="360">
        <f>IFERROR(M81/L81*100,0)</f>
        <v>97.825808983453143</v>
      </c>
      <c r="Q81" s="360">
        <f>IFERROR(K81/P81*100,0)</f>
        <v>51.750719776323251</v>
      </c>
    </row>
    <row r="82" spans="1:17" s="11" customFormat="1">
      <c r="A82" s="193"/>
      <c r="B82" s="193"/>
      <c r="C82" s="260"/>
      <c r="D82" s="260">
        <v>5</v>
      </c>
      <c r="E82" s="260"/>
      <c r="F82" s="260"/>
      <c r="G82" s="352" t="s">
        <v>215</v>
      </c>
      <c r="H82" s="353"/>
      <c r="I82" s="354"/>
      <c r="J82" s="354"/>
      <c r="K82" s="354"/>
      <c r="L82" s="188">
        <f>L83</f>
        <v>17253157.170000002</v>
      </c>
      <c r="M82" s="188">
        <f>M83</f>
        <v>16962850.379999999</v>
      </c>
      <c r="N82" s="188">
        <f>N83</f>
        <v>9826064.4100000001</v>
      </c>
      <c r="O82" s="188">
        <f>O83</f>
        <v>9826064.4100000001</v>
      </c>
      <c r="P82" s="360"/>
      <c r="Q82" s="360"/>
    </row>
    <row r="83" spans="1:17" s="11" customFormat="1" ht="36">
      <c r="A83" s="193"/>
      <c r="B83" s="193"/>
      <c r="C83" s="260"/>
      <c r="D83" s="260"/>
      <c r="E83" s="260">
        <v>224</v>
      </c>
      <c r="F83" s="260"/>
      <c r="G83" s="352" t="s">
        <v>291</v>
      </c>
      <c r="H83" s="353" t="s">
        <v>292</v>
      </c>
      <c r="I83" s="354">
        <v>274</v>
      </c>
      <c r="J83" s="354">
        <f>120+33</f>
        <v>153</v>
      </c>
      <c r="K83" s="354">
        <f>J83/I83*100</f>
        <v>55.839416058394164</v>
      </c>
      <c r="L83" s="188">
        <v>17253157.170000002</v>
      </c>
      <c r="M83" s="188">
        <v>16962850.379999999</v>
      </c>
      <c r="N83" s="188">
        <v>9826064.4100000001</v>
      </c>
      <c r="O83" s="188">
        <v>9826064.4100000001</v>
      </c>
      <c r="P83" s="360">
        <f>IFERROR(M83/L83*100,0)</f>
        <v>98.317370049205891</v>
      </c>
      <c r="Q83" s="360">
        <f>IFERROR(K83/P83*100,0)</f>
        <v>56.795066864021734</v>
      </c>
    </row>
    <row r="84" spans="1:17" s="11" customFormat="1">
      <c r="A84" s="193"/>
      <c r="B84" s="193"/>
      <c r="C84" s="260"/>
      <c r="D84" s="260">
        <v>6</v>
      </c>
      <c r="E84" s="260"/>
      <c r="F84" s="260"/>
      <c r="G84" s="352" t="s">
        <v>215</v>
      </c>
      <c r="H84" s="353"/>
      <c r="I84" s="354"/>
      <c r="J84" s="354"/>
      <c r="K84" s="354"/>
      <c r="L84" s="188">
        <f>L85</f>
        <v>3425091.9799999995</v>
      </c>
      <c r="M84" s="188">
        <f>M85</f>
        <v>318466.18</v>
      </c>
      <c r="N84" s="188">
        <f>N85</f>
        <v>318466.18</v>
      </c>
      <c r="O84" s="188">
        <f>O85</f>
        <v>318466.18</v>
      </c>
      <c r="P84" s="360"/>
      <c r="Q84" s="360"/>
    </row>
    <row r="85" spans="1:17" s="11" customFormat="1">
      <c r="A85" s="193"/>
      <c r="B85" s="193"/>
      <c r="C85" s="260"/>
      <c r="D85" s="260"/>
      <c r="E85" s="260">
        <v>225</v>
      </c>
      <c r="F85" s="260"/>
      <c r="G85" s="352" t="s">
        <v>574</v>
      </c>
      <c r="H85" s="353" t="s">
        <v>217</v>
      </c>
      <c r="I85" s="354">
        <v>7135</v>
      </c>
      <c r="J85" s="354">
        <v>6524</v>
      </c>
      <c r="K85" s="354">
        <f>J85/I85*100</f>
        <v>91.436580238262081</v>
      </c>
      <c r="L85" s="188">
        <v>3425091.9799999995</v>
      </c>
      <c r="M85" s="188">
        <v>318466.18</v>
      </c>
      <c r="N85" s="188">
        <v>318466.18</v>
      </c>
      <c r="O85" s="188">
        <v>318466.18</v>
      </c>
      <c r="P85" s="360">
        <f>IFERROR(M85/L85*100,0)</f>
        <v>9.2980329246515598</v>
      </c>
      <c r="Q85" s="360">
        <f>IFERROR(K85/P85*100,0)</f>
        <v>983.39703654779896</v>
      </c>
    </row>
    <row r="86" spans="1:17" s="11" customFormat="1" ht="24">
      <c r="A86" s="193">
        <v>5</v>
      </c>
      <c r="B86" s="193"/>
      <c r="C86" s="260"/>
      <c r="D86" s="260"/>
      <c r="E86" s="260"/>
      <c r="F86" s="260"/>
      <c r="G86" s="352" t="s">
        <v>293</v>
      </c>
      <c r="H86" s="353"/>
      <c r="I86" s="354"/>
      <c r="J86" s="354"/>
      <c r="K86" s="354"/>
      <c r="L86" s="186">
        <f>L87</f>
        <v>507369540.60000002</v>
      </c>
      <c r="M86" s="186">
        <f>M87</f>
        <v>461984871.52999997</v>
      </c>
      <c r="N86" s="186">
        <f>N87</f>
        <v>443264766.91999996</v>
      </c>
      <c r="O86" s="186">
        <f>O87</f>
        <v>443264766.91999996</v>
      </c>
      <c r="P86" s="360"/>
      <c r="Q86" s="360"/>
    </row>
    <row r="87" spans="1:17" s="11" customFormat="1">
      <c r="A87" s="193"/>
      <c r="B87" s="193">
        <v>1</v>
      </c>
      <c r="C87" s="260"/>
      <c r="D87" s="260"/>
      <c r="E87" s="260"/>
      <c r="F87" s="260"/>
      <c r="G87" s="352" t="s">
        <v>207</v>
      </c>
      <c r="H87" s="353"/>
      <c r="I87" s="354"/>
      <c r="J87" s="354"/>
      <c r="K87" s="354"/>
      <c r="L87" s="188">
        <f>L88+L91</f>
        <v>507369540.60000002</v>
      </c>
      <c r="M87" s="188">
        <f>M88+M91</f>
        <v>461984871.52999997</v>
      </c>
      <c r="N87" s="188">
        <f>N88+N91</f>
        <v>443264766.91999996</v>
      </c>
      <c r="O87" s="188">
        <f>O88+O91</f>
        <v>443264766.91999996</v>
      </c>
      <c r="P87" s="360"/>
      <c r="Q87" s="360"/>
    </row>
    <row r="88" spans="1:17" s="11" customFormat="1" ht="24">
      <c r="A88" s="193"/>
      <c r="B88" s="193"/>
      <c r="C88" s="260">
        <v>3</v>
      </c>
      <c r="D88" s="260"/>
      <c r="E88" s="260"/>
      <c r="F88" s="260"/>
      <c r="G88" s="352" t="s">
        <v>294</v>
      </c>
      <c r="H88" s="353"/>
      <c r="I88" s="354"/>
      <c r="J88" s="354"/>
      <c r="K88" s="354"/>
      <c r="L88" s="188">
        <f t="shared" ref="L88:O89" si="10">L89</f>
        <v>270253953.99000001</v>
      </c>
      <c r="M88" s="188">
        <f t="shared" si="10"/>
        <v>259725744.58000001</v>
      </c>
      <c r="N88" s="188">
        <f t="shared" si="10"/>
        <v>251253254.44</v>
      </c>
      <c r="O88" s="188">
        <f t="shared" si="10"/>
        <v>251253254.44</v>
      </c>
      <c r="P88" s="360"/>
      <c r="Q88" s="360"/>
    </row>
    <row r="89" spans="1:17" s="11" customFormat="1">
      <c r="A89" s="193"/>
      <c r="B89" s="193"/>
      <c r="C89" s="260"/>
      <c r="D89" s="260">
        <v>1</v>
      </c>
      <c r="E89" s="260"/>
      <c r="F89" s="260"/>
      <c r="G89" s="352" t="s">
        <v>295</v>
      </c>
      <c r="H89" s="353"/>
      <c r="I89" s="354"/>
      <c r="J89" s="354"/>
      <c r="K89" s="354"/>
      <c r="L89" s="188">
        <f t="shared" si="10"/>
        <v>270253953.99000001</v>
      </c>
      <c r="M89" s="188">
        <f t="shared" si="10"/>
        <v>259725744.58000001</v>
      </c>
      <c r="N89" s="188">
        <f t="shared" si="10"/>
        <v>251253254.44</v>
      </c>
      <c r="O89" s="359">
        <f t="shared" si="10"/>
        <v>251253254.44</v>
      </c>
      <c r="P89" s="360"/>
      <c r="Q89" s="360"/>
    </row>
    <row r="90" spans="1:17" s="11" customFormat="1">
      <c r="A90" s="193"/>
      <c r="B90" s="193"/>
      <c r="C90" s="260"/>
      <c r="D90" s="260"/>
      <c r="E90" s="260">
        <v>204</v>
      </c>
      <c r="F90" s="260"/>
      <c r="G90" s="352" t="s">
        <v>296</v>
      </c>
      <c r="H90" s="353" t="s">
        <v>217</v>
      </c>
      <c r="I90" s="354">
        <v>1</v>
      </c>
      <c r="J90" s="354">
        <v>1</v>
      </c>
      <c r="K90" s="354">
        <f>J90/I90*100</f>
        <v>100</v>
      </c>
      <c r="L90" s="188">
        <v>270253953.99000001</v>
      </c>
      <c r="M90" s="188">
        <v>259725744.58000001</v>
      </c>
      <c r="N90" s="188">
        <v>251253254.44</v>
      </c>
      <c r="O90" s="188">
        <v>251253254.44</v>
      </c>
      <c r="P90" s="360">
        <f>IFERROR(M90/L90*100,0)</f>
        <v>96.104327335617981</v>
      </c>
      <c r="Q90" s="360">
        <f>IFERROR(K90/P90*100,0)</f>
        <v>104.05358715094842</v>
      </c>
    </row>
    <row r="91" spans="1:17" s="11" customFormat="1">
      <c r="A91" s="193"/>
      <c r="B91" s="193"/>
      <c r="C91" s="260">
        <v>8</v>
      </c>
      <c r="D91" s="260"/>
      <c r="E91" s="260"/>
      <c r="F91" s="260"/>
      <c r="G91" s="352" t="s">
        <v>297</v>
      </c>
      <c r="H91" s="353"/>
      <c r="I91" s="354"/>
      <c r="J91" s="354"/>
      <c r="K91" s="354"/>
      <c r="L91" s="188">
        <f t="shared" ref="L91:O92" si="11">L92</f>
        <v>237115586.61000004</v>
      </c>
      <c r="M91" s="188">
        <f t="shared" si="11"/>
        <v>202259126.94999996</v>
      </c>
      <c r="N91" s="188">
        <f t="shared" si="11"/>
        <v>192011512.47999993</v>
      </c>
      <c r="O91" s="188">
        <f t="shared" si="11"/>
        <v>192011512.47999993</v>
      </c>
      <c r="P91" s="360"/>
      <c r="Q91" s="360"/>
    </row>
    <row r="92" spans="1:17" s="11" customFormat="1">
      <c r="A92" s="193"/>
      <c r="B92" s="193"/>
      <c r="C92" s="260"/>
      <c r="D92" s="260">
        <v>5</v>
      </c>
      <c r="E92" s="260"/>
      <c r="F92" s="260"/>
      <c r="G92" s="352" t="s">
        <v>298</v>
      </c>
      <c r="H92" s="353"/>
      <c r="I92" s="354"/>
      <c r="J92" s="354"/>
      <c r="K92" s="354"/>
      <c r="L92" s="188">
        <f t="shared" si="11"/>
        <v>237115586.61000004</v>
      </c>
      <c r="M92" s="188">
        <f t="shared" si="11"/>
        <v>202259126.94999996</v>
      </c>
      <c r="N92" s="188">
        <f t="shared" si="11"/>
        <v>192011512.47999993</v>
      </c>
      <c r="O92" s="359">
        <f t="shared" si="11"/>
        <v>192011512.47999993</v>
      </c>
      <c r="P92" s="360"/>
      <c r="Q92" s="360"/>
    </row>
    <row r="93" spans="1:17" s="11" customFormat="1">
      <c r="A93" s="850"/>
      <c r="B93" s="850"/>
      <c r="C93" s="196"/>
      <c r="D93" s="196"/>
      <c r="E93" s="196">
        <v>201</v>
      </c>
      <c r="F93" s="196"/>
      <c r="G93" s="398" t="s">
        <v>299</v>
      </c>
      <c r="H93" s="399" t="s">
        <v>300</v>
      </c>
      <c r="I93" s="400">
        <v>1</v>
      </c>
      <c r="J93" s="400">
        <v>1</v>
      </c>
      <c r="K93" s="400">
        <f>J93/I93*100</f>
        <v>100</v>
      </c>
      <c r="L93" s="401">
        <v>237115586.61000004</v>
      </c>
      <c r="M93" s="401">
        <v>202259126.94999996</v>
      </c>
      <c r="N93" s="401">
        <v>192011512.47999993</v>
      </c>
      <c r="O93" s="401">
        <v>192011512.47999993</v>
      </c>
      <c r="P93" s="402">
        <f>IFERROR(M93/L93*100,0)</f>
        <v>85.299802447263474</v>
      </c>
      <c r="Q93" s="402">
        <f>IFERROR(K93/P93*100,0)</f>
        <v>117.23356576567092</v>
      </c>
    </row>
    <row r="94" spans="1:17" s="11" customFormat="1">
      <c r="A94" s="366"/>
      <c r="B94" s="367"/>
      <c r="C94" s="367"/>
      <c r="D94" s="367"/>
      <c r="E94" s="367"/>
      <c r="F94" s="367"/>
      <c r="G94" s="368"/>
      <c r="H94" s="369"/>
      <c r="I94" s="370"/>
      <c r="J94" s="371"/>
      <c r="K94" s="371"/>
      <c r="L94" s="372"/>
      <c r="M94" s="372"/>
      <c r="N94" s="372"/>
      <c r="O94" s="372"/>
      <c r="P94" s="372"/>
      <c r="Q94" s="372"/>
    </row>
    <row r="95" spans="1:17">
      <c r="A95" s="131"/>
      <c r="B95" s="132"/>
      <c r="C95" s="132"/>
      <c r="D95" s="132"/>
      <c r="E95" s="132"/>
      <c r="F95" s="132"/>
      <c r="G95" s="137" t="s">
        <v>301</v>
      </c>
      <c r="H95" s="133"/>
      <c r="I95" s="134"/>
      <c r="J95" s="135"/>
      <c r="K95" s="134"/>
      <c r="L95" s="138">
        <f>L8+L42+L50+L58+L86</f>
        <v>1785275586.2800002</v>
      </c>
      <c r="M95" s="138">
        <f>M8+M42+M50+M58+M86</f>
        <v>1671462388.9300001</v>
      </c>
      <c r="N95" s="138">
        <f>N8+N42+N50+N58+N86</f>
        <v>1546526316.1799998</v>
      </c>
      <c r="O95" s="138">
        <f>O8+O42+O50+O58+O86</f>
        <v>1546526316.1799998</v>
      </c>
      <c r="P95" s="139"/>
      <c r="Q95" s="136"/>
    </row>
    <row r="96" spans="1:17">
      <c r="A96" s="140"/>
      <c r="B96" s="141"/>
      <c r="C96" s="141"/>
      <c r="D96" s="140"/>
      <c r="E96" s="140"/>
      <c r="F96" s="140"/>
      <c r="G96" s="140"/>
      <c r="H96" s="142"/>
      <c r="I96" s="143"/>
      <c r="J96" s="143"/>
      <c r="K96" s="143"/>
      <c r="N96" s="144"/>
      <c r="O96" s="144"/>
      <c r="P96" s="144"/>
      <c r="Q96" s="144"/>
    </row>
    <row r="97" spans="12:13">
      <c r="L97" s="373"/>
      <c r="M97" s="373"/>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76" orientation="landscape" r:id="rId1"/>
  <headerFooter scaleWithDoc="0">
    <oddHeader>&amp;C&amp;G</oddHeader>
    <oddFooter>&amp;C&amp;G</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141"/>
  <sheetViews>
    <sheetView showGridLines="0" view="pageLayout" topLeftCell="A109" zoomScaleNormal="80" zoomScaleSheetLayoutView="70" workbookViewId="0">
      <selection activeCell="C6" sqref="C6:C7"/>
    </sheetView>
  </sheetViews>
  <sheetFormatPr baseColWidth="10" defaultColWidth="9.28515625" defaultRowHeight="13.5"/>
  <cols>
    <col min="1" max="1" width="36.28515625" style="318" customWidth="1"/>
    <col min="2" max="2" width="50.5703125" style="498" customWidth="1"/>
    <col min="3" max="3" width="54" style="318" customWidth="1"/>
    <col min="4" max="4" width="12.5703125" style="318" bestFit="1" customWidth="1"/>
    <col min="5" max="7" width="20.140625" style="318" bestFit="1" customWidth="1"/>
    <col min="8" max="8" width="11.28515625" style="318" customWidth="1"/>
    <col min="9" max="9" width="9" style="318" bestFit="1" customWidth="1"/>
    <col min="10" max="16384" width="9.28515625" style="318"/>
  </cols>
  <sheetData>
    <row r="1" spans="1:16" ht="35.1" customHeight="1">
      <c r="A1" s="586" t="s">
        <v>37</v>
      </c>
      <c r="B1" s="587"/>
      <c r="C1" s="587"/>
      <c r="D1" s="587"/>
      <c r="E1" s="587"/>
      <c r="F1" s="587"/>
      <c r="G1" s="588"/>
    </row>
    <row r="2" spans="1:16" s="498" customFormat="1" ht="8.25" customHeight="1">
      <c r="A2" s="497"/>
      <c r="B2" s="497"/>
      <c r="C2" s="497"/>
      <c r="D2" s="497"/>
      <c r="E2" s="497"/>
      <c r="F2" s="497"/>
      <c r="G2" s="497"/>
    </row>
    <row r="3" spans="1:16" s="498" customFormat="1" ht="19.5" customHeight="1">
      <c r="A3" s="799" t="s">
        <v>408</v>
      </c>
      <c r="B3" s="800"/>
      <c r="C3" s="800"/>
      <c r="D3" s="800"/>
      <c r="E3" s="800"/>
      <c r="F3" s="800"/>
      <c r="G3" s="801"/>
      <c r="H3" s="318"/>
      <c r="I3" s="318"/>
      <c r="J3" s="318"/>
      <c r="K3" s="318"/>
      <c r="L3" s="318"/>
      <c r="M3" s="318"/>
      <c r="N3" s="318"/>
      <c r="O3" s="318"/>
      <c r="P3" s="318"/>
    </row>
    <row r="4" spans="1:16" s="498" customFormat="1" ht="19.5" customHeight="1">
      <c r="A4" s="814" t="s">
        <v>205</v>
      </c>
      <c r="B4" s="814"/>
      <c r="C4" s="814"/>
      <c r="D4" s="814"/>
      <c r="E4" s="814"/>
      <c r="F4" s="814"/>
      <c r="G4" s="814"/>
      <c r="H4" s="318"/>
      <c r="I4" s="318"/>
      <c r="J4" s="318"/>
      <c r="K4" s="318"/>
      <c r="L4" s="318"/>
      <c r="M4" s="318"/>
      <c r="N4" s="318"/>
      <c r="O4" s="318"/>
      <c r="P4" s="318"/>
    </row>
    <row r="5" spans="1:16" ht="9" customHeight="1"/>
    <row r="6" spans="1:16" ht="19.899999999999999" customHeight="1">
      <c r="A6" s="589" t="s">
        <v>39</v>
      </c>
      <c r="B6" s="589" t="s">
        <v>38</v>
      </c>
      <c r="C6" s="589" t="s">
        <v>16</v>
      </c>
      <c r="D6" s="589" t="s">
        <v>40</v>
      </c>
      <c r="E6" s="776" t="s">
        <v>99</v>
      </c>
      <c r="F6" s="777"/>
      <c r="G6" s="778"/>
    </row>
    <row r="7" spans="1:16" s="499" customFormat="1" ht="36" customHeight="1">
      <c r="A7" s="773"/>
      <c r="B7" s="773"/>
      <c r="C7" s="773"/>
      <c r="D7" s="773"/>
      <c r="E7" s="319" t="s">
        <v>164</v>
      </c>
      <c r="F7" s="319" t="s">
        <v>195</v>
      </c>
      <c r="G7" s="319" t="s">
        <v>41</v>
      </c>
    </row>
    <row r="8" spans="1:16">
      <c r="A8" s="321" t="s">
        <v>0</v>
      </c>
      <c r="B8" s="887" t="s">
        <v>1</v>
      </c>
      <c r="C8" s="321" t="s">
        <v>2</v>
      </c>
      <c r="D8" s="321" t="s">
        <v>6</v>
      </c>
      <c r="E8" s="321" t="s">
        <v>3</v>
      </c>
      <c r="F8" s="321" t="s">
        <v>4</v>
      </c>
      <c r="G8" s="321" t="s">
        <v>5</v>
      </c>
    </row>
    <row r="9" spans="1:16" ht="60" customHeight="1">
      <c r="A9" s="519" t="s">
        <v>1083</v>
      </c>
      <c r="B9" s="513" t="s">
        <v>1082</v>
      </c>
      <c r="C9" s="513" t="s">
        <v>1081</v>
      </c>
      <c r="D9" s="514">
        <f>(+G9/F9)</f>
        <v>0.98654779015233229</v>
      </c>
      <c r="E9" s="516">
        <v>412585</v>
      </c>
      <c r="F9" s="516">
        <v>412585</v>
      </c>
      <c r="G9" s="516">
        <v>407034.82</v>
      </c>
      <c r="H9" s="498"/>
      <c r="I9" s="517"/>
    </row>
    <row r="10" spans="1:16" ht="27">
      <c r="A10" s="513" t="s">
        <v>1080</v>
      </c>
      <c r="B10" s="513" t="s">
        <v>1079</v>
      </c>
      <c r="C10" s="513" t="s">
        <v>1078</v>
      </c>
      <c r="D10" s="514">
        <f>(+G10/F10)</f>
        <v>1</v>
      </c>
      <c r="E10" s="516">
        <v>412585</v>
      </c>
      <c r="F10" s="516">
        <v>412585</v>
      </c>
      <c r="G10" s="516">
        <v>412585</v>
      </c>
      <c r="H10" s="498"/>
      <c r="I10" s="517"/>
    </row>
    <row r="11" spans="1:16">
      <c r="A11" s="513" t="s">
        <v>1077</v>
      </c>
      <c r="B11" s="513" t="s">
        <v>1076</v>
      </c>
      <c r="C11" s="513" t="s">
        <v>1076</v>
      </c>
      <c r="D11" s="514">
        <f>(+G11/F11)</f>
        <v>0</v>
      </c>
      <c r="E11" s="516">
        <v>412585</v>
      </c>
      <c r="F11" s="516">
        <v>412585</v>
      </c>
      <c r="G11" s="516">
        <v>0</v>
      </c>
      <c r="H11" s="498"/>
      <c r="I11" s="517"/>
    </row>
    <row r="12" spans="1:16" ht="27">
      <c r="A12" s="513" t="s">
        <v>1075</v>
      </c>
      <c r="B12" s="513" t="s">
        <v>1074</v>
      </c>
      <c r="C12" s="513" t="s">
        <v>1074</v>
      </c>
      <c r="D12" s="514">
        <f>(+G12/F12)</f>
        <v>0.98642703927675512</v>
      </c>
      <c r="E12" s="516">
        <v>412585</v>
      </c>
      <c r="F12" s="516">
        <v>412585</v>
      </c>
      <c r="G12" s="516">
        <v>406985</v>
      </c>
      <c r="H12" s="498"/>
      <c r="I12" s="517"/>
    </row>
    <row r="13" spans="1:16" ht="84.75" customHeight="1">
      <c r="A13" s="513" t="s">
        <v>1073</v>
      </c>
      <c r="B13" s="513" t="s">
        <v>1072</v>
      </c>
      <c r="C13" s="513" t="s">
        <v>1071</v>
      </c>
      <c r="D13" s="514">
        <f>(+G13/F13)</f>
        <v>0.98503001805688517</v>
      </c>
      <c r="E13" s="516">
        <v>412585</v>
      </c>
      <c r="F13" s="516">
        <v>412585</v>
      </c>
      <c r="G13" s="516">
        <v>406408.61</v>
      </c>
      <c r="H13" s="498"/>
      <c r="I13" s="517"/>
    </row>
    <row r="14" spans="1:16" ht="27">
      <c r="A14" s="513" t="s">
        <v>1070</v>
      </c>
      <c r="B14" s="513" t="s">
        <v>1069</v>
      </c>
      <c r="C14" s="513" t="s">
        <v>1069</v>
      </c>
      <c r="D14" s="514">
        <f>(+G14/F14)</f>
        <v>0.97087378358398868</v>
      </c>
      <c r="E14" s="516">
        <v>412585</v>
      </c>
      <c r="F14" s="516">
        <v>412585</v>
      </c>
      <c r="G14" s="516">
        <v>400567.95999999996</v>
      </c>
      <c r="H14" s="498"/>
      <c r="I14" s="517"/>
    </row>
    <row r="15" spans="1:16" ht="27">
      <c r="A15" s="513" t="s">
        <v>1068</v>
      </c>
      <c r="B15" s="513" t="s">
        <v>1067</v>
      </c>
      <c r="C15" s="513" t="s">
        <v>1066</v>
      </c>
      <c r="D15" s="514">
        <f>(+G15/F15)</f>
        <v>0</v>
      </c>
      <c r="E15" s="516">
        <v>412585</v>
      </c>
      <c r="F15" s="516">
        <v>412585</v>
      </c>
      <c r="G15" s="516">
        <v>0</v>
      </c>
      <c r="H15" s="498"/>
      <c r="I15" s="517"/>
    </row>
    <row r="16" spans="1:16" ht="27">
      <c r="A16" s="513" t="s">
        <v>1065</v>
      </c>
      <c r="B16" s="513" t="s">
        <v>1064</v>
      </c>
      <c r="C16" s="513" t="s">
        <v>1064</v>
      </c>
      <c r="D16" s="514">
        <f>(+G16/F16)</f>
        <v>0.98861323121296218</v>
      </c>
      <c r="E16" s="516">
        <v>412585</v>
      </c>
      <c r="F16" s="516">
        <v>412585</v>
      </c>
      <c r="G16" s="516">
        <v>407886.99</v>
      </c>
      <c r="H16" s="498"/>
      <c r="I16" s="517"/>
    </row>
    <row r="17" spans="1:9">
      <c r="A17" s="513" t="s">
        <v>1063</v>
      </c>
      <c r="B17" s="513" t="s">
        <v>869</v>
      </c>
      <c r="C17" s="513" t="s">
        <v>868</v>
      </c>
      <c r="D17" s="514">
        <f>(+G17/F17)</f>
        <v>0</v>
      </c>
      <c r="E17" s="516">
        <v>412585</v>
      </c>
      <c r="F17" s="516">
        <v>412585</v>
      </c>
      <c r="G17" s="516">
        <v>0</v>
      </c>
      <c r="H17" s="498"/>
      <c r="I17" s="517"/>
    </row>
    <row r="18" spans="1:9">
      <c r="A18" s="513" t="s">
        <v>1062</v>
      </c>
      <c r="B18" s="513" t="s">
        <v>1061</v>
      </c>
      <c r="C18" s="513" t="s">
        <v>1061</v>
      </c>
      <c r="D18" s="514">
        <f>(+G18/F18)</f>
        <v>0.99432349697638067</v>
      </c>
      <c r="E18" s="516">
        <v>412585</v>
      </c>
      <c r="F18" s="516">
        <v>412585</v>
      </c>
      <c r="G18" s="516">
        <v>410242.96</v>
      </c>
      <c r="H18" s="498"/>
      <c r="I18" s="517"/>
    </row>
    <row r="19" spans="1:9">
      <c r="A19" s="513" t="s">
        <v>1060</v>
      </c>
      <c r="B19" s="513" t="s">
        <v>1059</v>
      </c>
      <c r="C19" s="513" t="s">
        <v>1059</v>
      </c>
      <c r="D19" s="514">
        <f>(+G19/F19)</f>
        <v>0.99884242034974613</v>
      </c>
      <c r="E19" s="516">
        <v>412585</v>
      </c>
      <c r="F19" s="516">
        <v>412585</v>
      </c>
      <c r="G19" s="516">
        <v>412107.4</v>
      </c>
      <c r="H19" s="498"/>
      <c r="I19" s="517"/>
    </row>
    <row r="20" spans="1:9">
      <c r="A20" s="513" t="s">
        <v>1058</v>
      </c>
      <c r="B20" s="513" t="s">
        <v>1057</v>
      </c>
      <c r="C20" s="513" t="s">
        <v>1057</v>
      </c>
      <c r="D20" s="514">
        <f>(+G20/F20)</f>
        <v>0.96807167008010464</v>
      </c>
      <c r="E20" s="516">
        <v>412585</v>
      </c>
      <c r="F20" s="516">
        <v>412585</v>
      </c>
      <c r="G20" s="516">
        <v>399411.85</v>
      </c>
      <c r="H20" s="498"/>
      <c r="I20" s="517"/>
    </row>
    <row r="21" spans="1:9" ht="27">
      <c r="A21" s="513" t="s">
        <v>1056</v>
      </c>
      <c r="B21" s="513" t="s">
        <v>1055</v>
      </c>
      <c r="C21" s="513" t="s">
        <v>1055</v>
      </c>
      <c r="D21" s="514">
        <f>(+G21/F21)</f>
        <v>0</v>
      </c>
      <c r="E21" s="516">
        <v>412585</v>
      </c>
      <c r="F21" s="516">
        <v>412585</v>
      </c>
      <c r="G21" s="516">
        <v>0</v>
      </c>
      <c r="H21" s="498"/>
      <c r="I21" s="517"/>
    </row>
    <row r="22" spans="1:9" ht="27">
      <c r="A22" s="513" t="s">
        <v>1054</v>
      </c>
      <c r="B22" s="513" t="s">
        <v>1053</v>
      </c>
      <c r="C22" s="513" t="s">
        <v>1053</v>
      </c>
      <c r="D22" s="514">
        <f>(+G22/F22)</f>
        <v>0.98861325545039203</v>
      </c>
      <c r="E22" s="516">
        <v>412585</v>
      </c>
      <c r="F22" s="516">
        <v>412585</v>
      </c>
      <c r="G22" s="516">
        <v>407887</v>
      </c>
      <c r="H22" s="498"/>
      <c r="I22" s="517"/>
    </row>
    <row r="23" spans="1:9" ht="27">
      <c r="A23" s="513" t="s">
        <v>1052</v>
      </c>
      <c r="B23" s="513" t="s">
        <v>1051</v>
      </c>
      <c r="C23" s="513" t="s">
        <v>1050</v>
      </c>
      <c r="D23" s="514">
        <f>(+G23/F23)</f>
        <v>0</v>
      </c>
      <c r="E23" s="516">
        <v>412585</v>
      </c>
      <c r="F23" s="516">
        <v>412585</v>
      </c>
      <c r="G23" s="516">
        <v>0</v>
      </c>
      <c r="H23" s="498"/>
      <c r="I23" s="517"/>
    </row>
    <row r="24" spans="1:9" ht="27">
      <c r="A24" s="513" t="s">
        <v>1049</v>
      </c>
      <c r="B24" s="513" t="s">
        <v>1048</v>
      </c>
      <c r="C24" s="513" t="s">
        <v>1048</v>
      </c>
      <c r="D24" s="514">
        <f>(+G24/F24)</f>
        <v>0.98170815710702042</v>
      </c>
      <c r="E24" s="516">
        <v>412585</v>
      </c>
      <c r="F24" s="516">
        <v>412585</v>
      </c>
      <c r="G24" s="516">
        <v>405038.06</v>
      </c>
      <c r="H24" s="498"/>
      <c r="I24" s="517"/>
    </row>
    <row r="25" spans="1:9" ht="27">
      <c r="A25" s="513" t="s">
        <v>1047</v>
      </c>
      <c r="B25" s="513" t="s">
        <v>1046</v>
      </c>
      <c r="C25" s="513" t="s">
        <v>1046</v>
      </c>
      <c r="D25" s="514">
        <f>(+G25/F25)</f>
        <v>0.99907061575190559</v>
      </c>
      <c r="E25" s="516">
        <v>412585</v>
      </c>
      <c r="F25" s="516">
        <v>412585</v>
      </c>
      <c r="G25" s="516">
        <v>412201.55</v>
      </c>
      <c r="H25" s="498"/>
      <c r="I25" s="517"/>
    </row>
    <row r="26" spans="1:9" ht="40.5">
      <c r="A26" s="513" t="s">
        <v>1045</v>
      </c>
      <c r="B26" s="513" t="s">
        <v>1044</v>
      </c>
      <c r="C26" s="513" t="s">
        <v>1043</v>
      </c>
      <c r="D26" s="514">
        <f>(+G26/F26)</f>
        <v>0.97899829126119464</v>
      </c>
      <c r="E26" s="516">
        <v>412585</v>
      </c>
      <c r="F26" s="516">
        <v>412585</v>
      </c>
      <c r="G26" s="516">
        <v>403920.01</v>
      </c>
      <c r="H26" s="498"/>
      <c r="I26" s="517"/>
    </row>
    <row r="27" spans="1:9" ht="27">
      <c r="A27" s="513" t="s">
        <v>1042</v>
      </c>
      <c r="B27" s="513" t="s">
        <v>1041</v>
      </c>
      <c r="C27" s="513" t="s">
        <v>1041</v>
      </c>
      <c r="D27" s="514">
        <f>(+G27/F27)</f>
        <v>0.99788831392319155</v>
      </c>
      <c r="E27" s="516">
        <v>412585</v>
      </c>
      <c r="F27" s="516">
        <v>412585</v>
      </c>
      <c r="G27" s="516">
        <v>411713.75</v>
      </c>
      <c r="H27" s="498"/>
      <c r="I27" s="517"/>
    </row>
    <row r="28" spans="1:9">
      <c r="A28" s="513" t="s">
        <v>1040</v>
      </c>
      <c r="B28" s="513" t="s">
        <v>1039</v>
      </c>
      <c r="C28" s="513" t="s">
        <v>1039</v>
      </c>
      <c r="D28" s="514">
        <f>(+G28/F28)</f>
        <v>1</v>
      </c>
      <c r="E28" s="516">
        <v>412585</v>
      </c>
      <c r="F28" s="516">
        <v>412585</v>
      </c>
      <c r="G28" s="516">
        <v>412585</v>
      </c>
      <c r="H28" s="498"/>
      <c r="I28" s="517"/>
    </row>
    <row r="29" spans="1:9" ht="27">
      <c r="A29" s="513" t="s">
        <v>1038</v>
      </c>
      <c r="B29" s="513" t="s">
        <v>1037</v>
      </c>
      <c r="C29" s="513" t="s">
        <v>1037</v>
      </c>
      <c r="D29" s="514">
        <f>(+G29/F29)</f>
        <v>0</v>
      </c>
      <c r="E29" s="516">
        <v>412585</v>
      </c>
      <c r="F29" s="516">
        <v>412585</v>
      </c>
      <c r="G29" s="516">
        <v>0</v>
      </c>
      <c r="H29" s="498"/>
      <c r="I29" s="517"/>
    </row>
    <row r="30" spans="1:9" ht="27">
      <c r="A30" s="513" t="s">
        <v>1036</v>
      </c>
      <c r="B30" s="513" t="s">
        <v>1035</v>
      </c>
      <c r="C30" s="513" t="s">
        <v>1035</v>
      </c>
      <c r="D30" s="514">
        <f>(+G30/F30)</f>
        <v>0</v>
      </c>
      <c r="E30" s="516">
        <v>412585</v>
      </c>
      <c r="F30" s="516">
        <v>412585</v>
      </c>
      <c r="G30" s="516">
        <v>0</v>
      </c>
      <c r="H30" s="498"/>
      <c r="I30" s="517"/>
    </row>
    <row r="31" spans="1:9" ht="40.5">
      <c r="A31" s="513" t="s">
        <v>1034</v>
      </c>
      <c r="B31" s="513" t="s">
        <v>1033</v>
      </c>
      <c r="C31" s="513" t="s">
        <v>1032</v>
      </c>
      <c r="D31" s="514">
        <f>(+G31/F31)</f>
        <v>0</v>
      </c>
      <c r="E31" s="516">
        <v>412585</v>
      </c>
      <c r="F31" s="516">
        <v>412585</v>
      </c>
      <c r="G31" s="516">
        <v>0</v>
      </c>
      <c r="H31" s="498"/>
      <c r="I31" s="517"/>
    </row>
    <row r="32" spans="1:9" ht="54.75" customHeight="1">
      <c r="A32" s="513" t="s">
        <v>1031</v>
      </c>
      <c r="B32" s="513" t="s">
        <v>1030</v>
      </c>
      <c r="C32" s="513" t="s">
        <v>1029</v>
      </c>
      <c r="D32" s="514">
        <f>(+G32/F32)</f>
        <v>0.99577892346138641</v>
      </c>
      <c r="E32" s="516">
        <v>412563</v>
      </c>
      <c r="F32" s="516">
        <v>412563</v>
      </c>
      <c r="G32" s="516">
        <v>410821.54</v>
      </c>
      <c r="H32" s="498"/>
      <c r="I32" s="517"/>
    </row>
    <row r="33" spans="1:9" ht="27">
      <c r="A33" s="886" t="s">
        <v>1028</v>
      </c>
      <c r="B33" s="513" t="s">
        <v>1027</v>
      </c>
      <c r="C33" s="513" t="s">
        <v>1027</v>
      </c>
      <c r="D33" s="514">
        <f>(+G33/F33)</f>
        <v>0</v>
      </c>
      <c r="E33" s="516">
        <v>412585</v>
      </c>
      <c r="F33" s="516">
        <v>412585</v>
      </c>
      <c r="G33" s="516">
        <v>0</v>
      </c>
      <c r="H33" s="498"/>
      <c r="I33" s="517"/>
    </row>
    <row r="34" spans="1:9" ht="17.25" customHeight="1">
      <c r="A34" s="886" t="s">
        <v>1026</v>
      </c>
      <c r="B34" s="513" t="s">
        <v>1025</v>
      </c>
      <c r="C34" s="513" t="s">
        <v>1025</v>
      </c>
      <c r="D34" s="514">
        <f>(+G34/F34)</f>
        <v>0.94138495097979813</v>
      </c>
      <c r="E34" s="516">
        <v>412585</v>
      </c>
      <c r="F34" s="516">
        <v>412585</v>
      </c>
      <c r="G34" s="516">
        <v>388401.31</v>
      </c>
      <c r="H34" s="498"/>
      <c r="I34" s="517"/>
    </row>
    <row r="35" spans="1:9" ht="67.5">
      <c r="A35" s="886" t="s">
        <v>1024</v>
      </c>
      <c r="B35" s="513" t="s">
        <v>1023</v>
      </c>
      <c r="C35" s="513" t="s">
        <v>1022</v>
      </c>
      <c r="D35" s="514">
        <f>(+G35/F35)</f>
        <v>0</v>
      </c>
      <c r="E35" s="516">
        <v>412585</v>
      </c>
      <c r="F35" s="516">
        <v>412585</v>
      </c>
      <c r="G35" s="516">
        <v>0</v>
      </c>
      <c r="H35" s="498"/>
      <c r="I35" s="517"/>
    </row>
    <row r="36" spans="1:9" ht="27">
      <c r="A36" s="886" t="s">
        <v>1021</v>
      </c>
      <c r="B36" s="513" t="s">
        <v>1020</v>
      </c>
      <c r="C36" s="513" t="s">
        <v>1019</v>
      </c>
      <c r="D36" s="514">
        <f>(+G36/F36)</f>
        <v>0.98866863797762883</v>
      </c>
      <c r="E36" s="516">
        <v>412585</v>
      </c>
      <c r="F36" s="516">
        <v>412585</v>
      </c>
      <c r="G36" s="516">
        <v>407909.85</v>
      </c>
      <c r="H36" s="498"/>
      <c r="I36" s="517"/>
    </row>
    <row r="37" spans="1:9" ht="40.5">
      <c r="A37" s="513" t="s">
        <v>1018</v>
      </c>
      <c r="B37" s="513" t="s">
        <v>1017</v>
      </c>
      <c r="C37" s="513" t="s">
        <v>1017</v>
      </c>
      <c r="D37" s="514">
        <f>(+G37/F37)</f>
        <v>0</v>
      </c>
      <c r="E37" s="516">
        <v>412585</v>
      </c>
      <c r="F37" s="516">
        <v>412585</v>
      </c>
      <c r="G37" s="516">
        <v>0</v>
      </c>
      <c r="H37" s="498"/>
      <c r="I37" s="517"/>
    </row>
    <row r="38" spans="1:9" ht="27">
      <c r="A38" s="513" t="s">
        <v>1016</v>
      </c>
      <c r="B38" s="513" t="s">
        <v>1015</v>
      </c>
      <c r="C38" s="513" t="s">
        <v>1015</v>
      </c>
      <c r="D38" s="514">
        <f>(+G38/F38)</f>
        <v>0</v>
      </c>
      <c r="E38" s="516">
        <v>412585</v>
      </c>
      <c r="F38" s="516">
        <v>412585</v>
      </c>
      <c r="G38" s="516">
        <v>0</v>
      </c>
      <c r="H38" s="498"/>
      <c r="I38" s="517"/>
    </row>
    <row r="39" spans="1:9" ht="27">
      <c r="A39" s="513" t="s">
        <v>1014</v>
      </c>
      <c r="B39" s="513" t="s">
        <v>1013</v>
      </c>
      <c r="C39" s="513" t="s">
        <v>1012</v>
      </c>
      <c r="D39" s="514">
        <f>(+G39/F39)</f>
        <v>0</v>
      </c>
      <c r="E39" s="516">
        <v>412585</v>
      </c>
      <c r="F39" s="516">
        <v>412585</v>
      </c>
      <c r="G39" s="516">
        <v>0</v>
      </c>
      <c r="H39" s="498"/>
      <c r="I39" s="517"/>
    </row>
    <row r="40" spans="1:9">
      <c r="A40" s="513" t="s">
        <v>1011</v>
      </c>
      <c r="B40" s="513" t="s">
        <v>1010</v>
      </c>
      <c r="C40" s="513" t="s">
        <v>1010</v>
      </c>
      <c r="D40" s="514">
        <f>(+G40/F40)</f>
        <v>0.99899705515227166</v>
      </c>
      <c r="E40" s="516">
        <v>412585</v>
      </c>
      <c r="F40" s="516">
        <v>412585</v>
      </c>
      <c r="G40" s="516">
        <v>412171.2</v>
      </c>
      <c r="H40" s="498"/>
      <c r="I40" s="517"/>
    </row>
    <row r="41" spans="1:9">
      <c r="A41" s="513" t="s">
        <v>1009</v>
      </c>
      <c r="B41" s="513" t="s">
        <v>1008</v>
      </c>
      <c r="C41" s="513" t="s">
        <v>1008</v>
      </c>
      <c r="D41" s="514">
        <f>(+G41/F41)</f>
        <v>0</v>
      </c>
      <c r="E41" s="516">
        <v>412585</v>
      </c>
      <c r="F41" s="516">
        <v>412585</v>
      </c>
      <c r="G41" s="516">
        <v>0</v>
      </c>
      <c r="H41" s="498"/>
      <c r="I41" s="517"/>
    </row>
    <row r="42" spans="1:9" ht="27">
      <c r="A42" s="513" t="s">
        <v>1007</v>
      </c>
      <c r="B42" s="513" t="s">
        <v>1006</v>
      </c>
      <c r="C42" s="513" t="s">
        <v>1006</v>
      </c>
      <c r="D42" s="514">
        <f>(+G42/F42)</f>
        <v>0.99458904225795897</v>
      </c>
      <c r="E42" s="516">
        <v>412585</v>
      </c>
      <c r="F42" s="516">
        <v>412585</v>
      </c>
      <c r="G42" s="516">
        <v>410352.52</v>
      </c>
      <c r="H42" s="498"/>
      <c r="I42" s="517"/>
    </row>
    <row r="43" spans="1:9" ht="27">
      <c r="A43" s="513" t="s">
        <v>1005</v>
      </c>
      <c r="B43" s="513" t="s">
        <v>1004</v>
      </c>
      <c r="C43" s="513" t="s">
        <v>1004</v>
      </c>
      <c r="D43" s="514">
        <f>(+G43/F43)</f>
        <v>0.99080245282790214</v>
      </c>
      <c r="E43" s="516">
        <v>412585</v>
      </c>
      <c r="F43" s="516">
        <v>412585</v>
      </c>
      <c r="G43" s="516">
        <v>408790.23</v>
      </c>
      <c r="H43" s="498"/>
      <c r="I43" s="517"/>
    </row>
    <row r="44" spans="1:9">
      <c r="A44" s="513" t="s">
        <v>1003</v>
      </c>
      <c r="B44" s="513" t="s">
        <v>1002</v>
      </c>
      <c r="C44" s="513" t="s">
        <v>1002</v>
      </c>
      <c r="D44" s="514">
        <f>(+G44/F44)</f>
        <v>0.99244233309499863</v>
      </c>
      <c r="E44" s="516">
        <v>412585</v>
      </c>
      <c r="F44" s="516">
        <v>412585</v>
      </c>
      <c r="G44" s="516">
        <v>409466.82</v>
      </c>
      <c r="H44" s="498"/>
      <c r="I44" s="517"/>
    </row>
    <row r="45" spans="1:9" ht="27">
      <c r="A45" s="513" t="s">
        <v>1001</v>
      </c>
      <c r="B45" s="513" t="s">
        <v>1000</v>
      </c>
      <c r="C45" s="513" t="s">
        <v>1000</v>
      </c>
      <c r="D45" s="514">
        <f>(+G45/F45)</f>
        <v>0</v>
      </c>
      <c r="E45" s="516">
        <v>412585</v>
      </c>
      <c r="F45" s="516">
        <v>412585</v>
      </c>
      <c r="G45" s="516">
        <v>0</v>
      </c>
      <c r="H45" s="498"/>
      <c r="I45" s="517"/>
    </row>
    <row r="46" spans="1:9" ht="40.5">
      <c r="A46" s="513" t="s">
        <v>999</v>
      </c>
      <c r="B46" s="513" t="s">
        <v>998</v>
      </c>
      <c r="C46" s="513" t="s">
        <v>998</v>
      </c>
      <c r="D46" s="514">
        <f>(+G46/F46)</f>
        <v>0.99395995976586637</v>
      </c>
      <c r="E46" s="516">
        <v>412585</v>
      </c>
      <c r="F46" s="516">
        <v>412585</v>
      </c>
      <c r="G46" s="516">
        <v>410092.97</v>
      </c>
      <c r="H46" s="498"/>
      <c r="I46" s="517"/>
    </row>
    <row r="47" spans="1:9" ht="40.5">
      <c r="A47" s="513" t="s">
        <v>997</v>
      </c>
      <c r="B47" s="513" t="s">
        <v>996</v>
      </c>
      <c r="C47" s="513" t="s">
        <v>996</v>
      </c>
      <c r="D47" s="514">
        <f>(+G47/F47)</f>
        <v>0.97899829126119464</v>
      </c>
      <c r="E47" s="516">
        <v>412585</v>
      </c>
      <c r="F47" s="516">
        <v>412585</v>
      </c>
      <c r="G47" s="516">
        <v>403920.01</v>
      </c>
      <c r="H47" s="498"/>
      <c r="I47" s="517"/>
    </row>
    <row r="48" spans="1:9" ht="67.5">
      <c r="A48" s="513" t="s">
        <v>995</v>
      </c>
      <c r="B48" s="513" t="s">
        <v>994</v>
      </c>
      <c r="C48" s="513" t="s">
        <v>993</v>
      </c>
      <c r="D48" s="514">
        <f>(+G48/F48)</f>
        <v>0.99995869941951365</v>
      </c>
      <c r="E48" s="516">
        <v>412585</v>
      </c>
      <c r="F48" s="516">
        <v>412585</v>
      </c>
      <c r="G48" s="516">
        <v>412567.96</v>
      </c>
      <c r="H48" s="498"/>
      <c r="I48" s="517"/>
    </row>
    <row r="49" spans="1:9" ht="54">
      <c r="A49" s="513" t="s">
        <v>992</v>
      </c>
      <c r="B49" s="513" t="s">
        <v>991</v>
      </c>
      <c r="C49" s="513" t="s">
        <v>990</v>
      </c>
      <c r="D49" s="514">
        <f>(+G49/F49)</f>
        <v>0.99705023207339083</v>
      </c>
      <c r="E49" s="516">
        <v>412585</v>
      </c>
      <c r="F49" s="516">
        <v>412585</v>
      </c>
      <c r="G49" s="516">
        <v>411367.97</v>
      </c>
      <c r="H49" s="498"/>
      <c r="I49" s="517"/>
    </row>
    <row r="50" spans="1:9" ht="27">
      <c r="A50" s="513" t="s">
        <v>989</v>
      </c>
      <c r="B50" s="513" t="s">
        <v>988</v>
      </c>
      <c r="C50" s="513" t="s">
        <v>988</v>
      </c>
      <c r="D50" s="514">
        <f>(+G50/F50)</f>
        <v>0.90669127573712094</v>
      </c>
      <c r="E50" s="516">
        <v>412585</v>
      </c>
      <c r="F50" s="516">
        <v>412585</v>
      </c>
      <c r="G50" s="516">
        <v>374087.22000000003</v>
      </c>
      <c r="H50" s="498"/>
      <c r="I50" s="517"/>
    </row>
    <row r="51" spans="1:9" ht="27">
      <c r="A51" s="513" t="s">
        <v>987</v>
      </c>
      <c r="B51" s="513" t="s">
        <v>986</v>
      </c>
      <c r="C51" s="513" t="s">
        <v>986</v>
      </c>
      <c r="D51" s="514">
        <f>(+G51/F51)</f>
        <v>0</v>
      </c>
      <c r="E51" s="516">
        <v>412585</v>
      </c>
      <c r="F51" s="516">
        <v>412585</v>
      </c>
      <c r="G51" s="516">
        <v>0</v>
      </c>
      <c r="H51" s="498"/>
      <c r="I51" s="517"/>
    </row>
    <row r="52" spans="1:9" ht="27">
      <c r="A52" s="513" t="s">
        <v>985</v>
      </c>
      <c r="B52" s="513" t="s">
        <v>984</v>
      </c>
      <c r="C52" s="513" t="s">
        <v>984</v>
      </c>
      <c r="D52" s="514">
        <f>(+G52/F52)</f>
        <v>0.99328884957039154</v>
      </c>
      <c r="E52" s="516">
        <v>412585</v>
      </c>
      <c r="F52" s="516">
        <v>412585</v>
      </c>
      <c r="G52" s="516">
        <v>409816.08</v>
      </c>
      <c r="H52" s="498"/>
      <c r="I52" s="517"/>
    </row>
    <row r="53" spans="1:9" ht="27">
      <c r="A53" s="513" t="s">
        <v>983</v>
      </c>
      <c r="B53" s="513" t="s">
        <v>982</v>
      </c>
      <c r="C53" s="513" t="s">
        <v>982</v>
      </c>
      <c r="D53" s="514">
        <f>(+G53/F53)</f>
        <v>0.99075618357429385</v>
      </c>
      <c r="E53" s="516">
        <v>412585</v>
      </c>
      <c r="F53" s="516">
        <v>412585</v>
      </c>
      <c r="G53" s="516">
        <v>408771.14</v>
      </c>
      <c r="H53" s="498"/>
      <c r="I53" s="517"/>
    </row>
    <row r="54" spans="1:9" ht="27">
      <c r="A54" s="513" t="s">
        <v>981</v>
      </c>
      <c r="B54" s="513" t="s">
        <v>980</v>
      </c>
      <c r="C54" s="513" t="s">
        <v>980</v>
      </c>
      <c r="D54" s="514">
        <f>(+G54/F54)</f>
        <v>0.99941675048777823</v>
      </c>
      <c r="E54" s="516">
        <v>412585</v>
      </c>
      <c r="F54" s="516">
        <v>412585</v>
      </c>
      <c r="G54" s="516">
        <v>412344.36</v>
      </c>
      <c r="H54" s="498"/>
      <c r="I54" s="517"/>
    </row>
    <row r="55" spans="1:9" ht="27">
      <c r="A55" s="513" t="s">
        <v>979</v>
      </c>
      <c r="B55" s="513" t="s">
        <v>978</v>
      </c>
      <c r="C55" s="513" t="s">
        <v>978</v>
      </c>
      <c r="D55" s="514">
        <f>(+G55/F55)</f>
        <v>0</v>
      </c>
      <c r="E55" s="516">
        <v>412585</v>
      </c>
      <c r="F55" s="516">
        <v>412585</v>
      </c>
      <c r="G55" s="516">
        <v>0</v>
      </c>
      <c r="H55" s="498"/>
      <c r="I55" s="517"/>
    </row>
    <row r="56" spans="1:9" ht="27">
      <c r="A56" s="513" t="s">
        <v>977</v>
      </c>
      <c r="B56" s="513" t="s">
        <v>976</v>
      </c>
      <c r="C56" s="513" t="s">
        <v>976</v>
      </c>
      <c r="D56" s="514">
        <f>(+G56/F56)</f>
        <v>0.98762916732309702</v>
      </c>
      <c r="E56" s="516">
        <v>412585</v>
      </c>
      <c r="F56" s="516">
        <v>412585</v>
      </c>
      <c r="G56" s="516">
        <v>407480.98</v>
      </c>
      <c r="H56" s="498"/>
      <c r="I56" s="517"/>
    </row>
    <row r="57" spans="1:9" ht="27">
      <c r="A57" s="513" t="s">
        <v>975</v>
      </c>
      <c r="B57" s="513" t="s">
        <v>974</v>
      </c>
      <c r="C57" s="513" t="s">
        <v>974</v>
      </c>
      <c r="D57" s="514">
        <f>(+G57/F57)</f>
        <v>0.97151006459275069</v>
      </c>
      <c r="E57" s="516">
        <v>412585</v>
      </c>
      <c r="F57" s="516">
        <v>412585</v>
      </c>
      <c r="G57" s="516">
        <v>400830.48000000004</v>
      </c>
      <c r="H57" s="498"/>
      <c r="I57" s="517"/>
    </row>
    <row r="58" spans="1:9" ht="88.5" customHeight="1">
      <c r="A58" s="513" t="s">
        <v>973</v>
      </c>
      <c r="B58" s="513" t="s">
        <v>972</v>
      </c>
      <c r="C58" s="513" t="s">
        <v>971</v>
      </c>
      <c r="D58" s="514">
        <f>(+G58/F58)</f>
        <v>0</v>
      </c>
      <c r="E58" s="516">
        <v>412585</v>
      </c>
      <c r="F58" s="516">
        <v>412585</v>
      </c>
      <c r="G58" s="516">
        <v>0</v>
      </c>
      <c r="H58" s="498"/>
      <c r="I58" s="517"/>
    </row>
    <row r="59" spans="1:9" ht="27">
      <c r="A59" s="513" t="s">
        <v>970</v>
      </c>
      <c r="B59" s="513" t="s">
        <v>969</v>
      </c>
      <c r="C59" s="513" t="s">
        <v>969</v>
      </c>
      <c r="D59" s="514">
        <f>(+G59/F59)</f>
        <v>0.92400622901947471</v>
      </c>
      <c r="E59" s="516">
        <v>412585</v>
      </c>
      <c r="F59" s="516">
        <v>412585</v>
      </c>
      <c r="G59" s="515">
        <v>381231.11</v>
      </c>
      <c r="H59" s="517"/>
      <c r="I59" s="517"/>
    </row>
    <row r="60" spans="1:9">
      <c r="A60" s="513" t="s">
        <v>968</v>
      </c>
      <c r="B60" s="513" t="s">
        <v>967</v>
      </c>
      <c r="C60" s="513" t="s">
        <v>967</v>
      </c>
      <c r="D60" s="514">
        <f>(+G60/F60)</f>
        <v>0</v>
      </c>
      <c r="E60" s="516">
        <v>412585</v>
      </c>
      <c r="F60" s="516">
        <v>412585</v>
      </c>
      <c r="G60" s="515">
        <v>0</v>
      </c>
      <c r="H60" s="517"/>
      <c r="I60" s="517"/>
    </row>
    <row r="61" spans="1:9">
      <c r="A61" s="513" t="s">
        <v>966</v>
      </c>
      <c r="B61" s="513" t="s">
        <v>965</v>
      </c>
      <c r="C61" s="513" t="s">
        <v>965</v>
      </c>
      <c r="D61" s="514">
        <f>(+G61/F61)</f>
        <v>0</v>
      </c>
      <c r="E61" s="516">
        <v>412585</v>
      </c>
      <c r="F61" s="516">
        <v>412585</v>
      </c>
      <c r="G61" s="515">
        <v>0</v>
      </c>
      <c r="H61" s="517"/>
      <c r="I61" s="517"/>
    </row>
    <row r="62" spans="1:9">
      <c r="A62" s="513" t="s">
        <v>964</v>
      </c>
      <c r="B62" s="513" t="s">
        <v>963</v>
      </c>
      <c r="C62" s="513" t="s">
        <v>962</v>
      </c>
      <c r="D62" s="514">
        <f>(+G62/F62)</f>
        <v>0</v>
      </c>
      <c r="E62" s="516">
        <v>412585</v>
      </c>
      <c r="F62" s="516">
        <v>412585</v>
      </c>
      <c r="G62" s="515">
        <v>0</v>
      </c>
      <c r="H62" s="517"/>
      <c r="I62" s="517"/>
    </row>
    <row r="63" spans="1:9" ht="27">
      <c r="A63" s="513" t="s">
        <v>961</v>
      </c>
      <c r="B63" s="513" t="s">
        <v>960</v>
      </c>
      <c r="C63" s="513" t="s">
        <v>960</v>
      </c>
      <c r="D63" s="514">
        <f>(+G63/F63)</f>
        <v>0.9718100997370237</v>
      </c>
      <c r="E63" s="516">
        <v>412585</v>
      </c>
      <c r="F63" s="516">
        <v>412585</v>
      </c>
      <c r="G63" s="515">
        <v>400954.2699999999</v>
      </c>
      <c r="H63" s="517"/>
      <c r="I63" s="517"/>
    </row>
    <row r="64" spans="1:9" ht="67.5">
      <c r="A64" s="513" t="s">
        <v>959</v>
      </c>
      <c r="B64" s="513" t="s">
        <v>958</v>
      </c>
      <c r="C64" s="513" t="s">
        <v>957</v>
      </c>
      <c r="D64" s="514">
        <f>(+G64/F64)</f>
        <v>0</v>
      </c>
      <c r="E64" s="516">
        <v>412585</v>
      </c>
      <c r="F64" s="516">
        <v>412585</v>
      </c>
      <c r="G64" s="515">
        <v>0</v>
      </c>
      <c r="H64" s="517"/>
      <c r="I64" s="517"/>
    </row>
    <row r="65" spans="1:9" ht="40.5">
      <c r="A65" s="513" t="s">
        <v>956</v>
      </c>
      <c r="B65" s="513" t="s">
        <v>955</v>
      </c>
      <c r="C65" s="513" t="s">
        <v>955</v>
      </c>
      <c r="D65" s="514">
        <f>(+G65/F65)</f>
        <v>0</v>
      </c>
      <c r="E65" s="516">
        <v>412585</v>
      </c>
      <c r="F65" s="516">
        <v>412585</v>
      </c>
      <c r="G65" s="515">
        <v>0</v>
      </c>
      <c r="H65" s="517"/>
      <c r="I65" s="517"/>
    </row>
    <row r="66" spans="1:9" ht="27">
      <c r="A66" s="513" t="s">
        <v>954</v>
      </c>
      <c r="B66" s="513" t="s">
        <v>953</v>
      </c>
      <c r="C66" s="513" t="s">
        <v>953</v>
      </c>
      <c r="D66" s="514">
        <f>(+G66/F66)</f>
        <v>0</v>
      </c>
      <c r="E66" s="516">
        <v>412585</v>
      </c>
      <c r="F66" s="516">
        <v>412585</v>
      </c>
      <c r="G66" s="515">
        <v>0</v>
      </c>
      <c r="H66" s="517"/>
      <c r="I66" s="517"/>
    </row>
    <row r="67" spans="1:9" ht="27">
      <c r="A67" s="513" t="s">
        <v>952</v>
      </c>
      <c r="B67" s="513" t="s">
        <v>951</v>
      </c>
      <c r="C67" s="513" t="s">
        <v>951</v>
      </c>
      <c r="D67" s="514">
        <f>(+G67/F67)</f>
        <v>0.72045760267581227</v>
      </c>
      <c r="E67" s="516">
        <v>412585</v>
      </c>
      <c r="F67" s="516">
        <v>412585</v>
      </c>
      <c r="G67" s="515">
        <v>297250</v>
      </c>
      <c r="H67" s="517"/>
      <c r="I67" s="517"/>
    </row>
    <row r="68" spans="1:9" ht="81.75" customHeight="1">
      <c r="A68" s="513" t="s">
        <v>950</v>
      </c>
      <c r="B68" s="513" t="s">
        <v>949</v>
      </c>
      <c r="C68" s="513" t="s">
        <v>948</v>
      </c>
      <c r="D68" s="514">
        <f>(+G68/F68)</f>
        <v>0</v>
      </c>
      <c r="E68" s="516">
        <v>412585</v>
      </c>
      <c r="F68" s="516">
        <v>412585</v>
      </c>
      <c r="G68" s="515">
        <v>0</v>
      </c>
      <c r="H68" s="517"/>
      <c r="I68" s="517"/>
    </row>
    <row r="69" spans="1:9" ht="96" customHeight="1">
      <c r="A69" s="513" t="s">
        <v>947</v>
      </c>
      <c r="B69" s="513" t="s">
        <v>946</v>
      </c>
      <c r="C69" s="513" t="s">
        <v>945</v>
      </c>
      <c r="D69" s="514">
        <f>(+G69/F69)</f>
        <v>0</v>
      </c>
      <c r="E69" s="516">
        <v>412585</v>
      </c>
      <c r="F69" s="516">
        <v>412585</v>
      </c>
      <c r="G69" s="515">
        <v>0</v>
      </c>
      <c r="H69" s="517"/>
      <c r="I69" s="517"/>
    </row>
    <row r="70" spans="1:9" ht="40.5">
      <c r="A70" s="513" t="s">
        <v>944</v>
      </c>
      <c r="B70" s="513" t="s">
        <v>943</v>
      </c>
      <c r="C70" s="513" t="s">
        <v>943</v>
      </c>
      <c r="D70" s="514">
        <f>(+G70/F70)</f>
        <v>0.98945768750681684</v>
      </c>
      <c r="E70" s="516">
        <v>412585</v>
      </c>
      <c r="F70" s="516">
        <v>412585</v>
      </c>
      <c r="G70" s="515">
        <v>408235.4</v>
      </c>
      <c r="H70" s="517"/>
      <c r="I70" s="517"/>
    </row>
    <row r="71" spans="1:9" ht="40.5">
      <c r="A71" s="513" t="s">
        <v>942</v>
      </c>
      <c r="B71" s="513" t="s">
        <v>941</v>
      </c>
      <c r="C71" s="513" t="s">
        <v>940</v>
      </c>
      <c r="D71" s="514">
        <f>(+G71/F71)</f>
        <v>0</v>
      </c>
      <c r="E71" s="516">
        <v>412585</v>
      </c>
      <c r="F71" s="516">
        <v>412585</v>
      </c>
      <c r="G71" s="515">
        <v>0</v>
      </c>
      <c r="H71" s="517"/>
      <c r="I71" s="517"/>
    </row>
    <row r="72" spans="1:9" ht="27">
      <c r="A72" s="513" t="s">
        <v>939</v>
      </c>
      <c r="B72" s="513" t="s">
        <v>938</v>
      </c>
      <c r="C72" s="513" t="s">
        <v>938</v>
      </c>
      <c r="D72" s="514">
        <f>(+G72/F72)</f>
        <v>0</v>
      </c>
      <c r="E72" s="516">
        <v>412585</v>
      </c>
      <c r="F72" s="516">
        <v>412585</v>
      </c>
      <c r="G72" s="515">
        <v>0</v>
      </c>
      <c r="H72" s="517"/>
      <c r="I72" s="517"/>
    </row>
    <row r="73" spans="1:9">
      <c r="A73" s="513" t="s">
        <v>937</v>
      </c>
      <c r="B73" s="513" t="s">
        <v>936</v>
      </c>
      <c r="C73" s="513" t="s">
        <v>936</v>
      </c>
      <c r="D73" s="514">
        <f>(+G73/F73)</f>
        <v>0</v>
      </c>
      <c r="E73" s="516">
        <v>412585</v>
      </c>
      <c r="F73" s="516">
        <v>412585</v>
      </c>
      <c r="G73" s="515">
        <v>0</v>
      </c>
      <c r="H73" s="517"/>
      <c r="I73" s="517"/>
    </row>
    <row r="74" spans="1:9">
      <c r="A74" s="513" t="s">
        <v>935</v>
      </c>
      <c r="B74" s="513" t="s">
        <v>934</v>
      </c>
      <c r="C74" s="513" t="s">
        <v>934</v>
      </c>
      <c r="D74" s="514">
        <f>(+G74/F74)</f>
        <v>0.97087366239683948</v>
      </c>
      <c r="E74" s="516">
        <v>412585</v>
      </c>
      <c r="F74" s="516">
        <v>412585</v>
      </c>
      <c r="G74" s="515">
        <v>400567.91000000003</v>
      </c>
      <c r="H74" s="517"/>
      <c r="I74" s="517"/>
    </row>
    <row r="75" spans="1:9" ht="27">
      <c r="A75" s="513" t="s">
        <v>933</v>
      </c>
      <c r="B75" s="513" t="s">
        <v>932</v>
      </c>
      <c r="C75" s="513" t="s">
        <v>932</v>
      </c>
      <c r="D75" s="514">
        <f>(+G75/F75)</f>
        <v>0</v>
      </c>
      <c r="E75" s="516">
        <v>412585</v>
      </c>
      <c r="F75" s="516">
        <v>412585</v>
      </c>
      <c r="G75" s="515">
        <v>0</v>
      </c>
      <c r="H75" s="517"/>
      <c r="I75" s="517"/>
    </row>
    <row r="76" spans="1:9">
      <c r="A76" s="513" t="s">
        <v>931</v>
      </c>
      <c r="B76" s="513" t="s">
        <v>930</v>
      </c>
      <c r="C76" s="513" t="s">
        <v>930</v>
      </c>
      <c r="D76" s="514">
        <f>(+G76/F76)</f>
        <v>0.97170869033047746</v>
      </c>
      <c r="E76" s="516">
        <v>412585</v>
      </c>
      <c r="F76" s="516">
        <v>412585</v>
      </c>
      <c r="G76" s="515">
        <v>400912.43000000005</v>
      </c>
      <c r="H76" s="517"/>
      <c r="I76" s="517"/>
    </row>
    <row r="77" spans="1:9">
      <c r="A77" s="513" t="s">
        <v>929</v>
      </c>
      <c r="B77" s="513" t="s">
        <v>928</v>
      </c>
      <c r="C77" s="513" t="s">
        <v>928</v>
      </c>
      <c r="D77" s="514">
        <f>(+G77/F77)</f>
        <v>0.95541735642352488</v>
      </c>
      <c r="E77" s="516">
        <v>412585</v>
      </c>
      <c r="F77" s="516">
        <v>412585</v>
      </c>
      <c r="G77" s="515">
        <v>394190.87</v>
      </c>
      <c r="H77" s="517"/>
      <c r="I77" s="517"/>
    </row>
    <row r="78" spans="1:9" ht="27">
      <c r="A78" s="513" t="s">
        <v>927</v>
      </c>
      <c r="B78" s="513" t="s">
        <v>926</v>
      </c>
      <c r="C78" s="513" t="s">
        <v>926</v>
      </c>
      <c r="D78" s="514">
        <f>(+G78/F78)</f>
        <v>0</v>
      </c>
      <c r="E78" s="516">
        <v>412585</v>
      </c>
      <c r="F78" s="516">
        <v>412585</v>
      </c>
      <c r="G78" s="515">
        <v>0</v>
      </c>
      <c r="H78" s="517"/>
      <c r="I78" s="517"/>
    </row>
    <row r="79" spans="1:9">
      <c r="A79" s="513" t="s">
        <v>925</v>
      </c>
      <c r="B79" s="513" t="s">
        <v>924</v>
      </c>
      <c r="C79" s="513" t="s">
        <v>924</v>
      </c>
      <c r="D79" s="514">
        <f>(+G79/F79)</f>
        <v>0</v>
      </c>
      <c r="E79" s="516">
        <v>412585</v>
      </c>
      <c r="F79" s="516">
        <v>412585</v>
      </c>
      <c r="G79" s="515">
        <v>0</v>
      </c>
      <c r="H79" s="517"/>
      <c r="I79" s="517"/>
    </row>
    <row r="80" spans="1:9" ht="40.5">
      <c r="A80" s="513" t="s">
        <v>923</v>
      </c>
      <c r="B80" s="513" t="s">
        <v>922</v>
      </c>
      <c r="C80" s="513" t="s">
        <v>922</v>
      </c>
      <c r="D80" s="514">
        <f>(+G80/F80)</f>
        <v>0.98350640474084128</v>
      </c>
      <c r="E80" s="516">
        <v>412585</v>
      </c>
      <c r="F80" s="516">
        <v>412585</v>
      </c>
      <c r="G80" s="515">
        <v>405779.99</v>
      </c>
      <c r="H80" s="517"/>
      <c r="I80" s="517"/>
    </row>
    <row r="81" spans="1:9" ht="27">
      <c r="A81" s="513" t="s">
        <v>921</v>
      </c>
      <c r="B81" s="513" t="s">
        <v>920</v>
      </c>
      <c r="C81" s="513" t="s">
        <v>920</v>
      </c>
      <c r="D81" s="514">
        <f>(+G81/F81)</f>
        <v>0.99995869941951365</v>
      </c>
      <c r="E81" s="516">
        <v>412585</v>
      </c>
      <c r="F81" s="516">
        <v>412585</v>
      </c>
      <c r="G81" s="515">
        <v>412567.96</v>
      </c>
      <c r="H81" s="517"/>
      <c r="I81" s="517"/>
    </row>
    <row r="82" spans="1:9" ht="40.5">
      <c r="A82" s="513" t="s">
        <v>919</v>
      </c>
      <c r="B82" s="513" t="s">
        <v>918</v>
      </c>
      <c r="C82" s="513" t="s">
        <v>918</v>
      </c>
      <c r="D82" s="514">
        <f>(+G82/F82)</f>
        <v>0</v>
      </c>
      <c r="E82" s="516">
        <v>412585</v>
      </c>
      <c r="F82" s="516">
        <v>412585</v>
      </c>
      <c r="G82" s="515">
        <v>0</v>
      </c>
      <c r="H82" s="517"/>
      <c r="I82" s="517"/>
    </row>
    <row r="83" spans="1:9">
      <c r="A83" s="513" t="s">
        <v>917</v>
      </c>
      <c r="B83" s="513" t="s">
        <v>916</v>
      </c>
      <c r="C83" s="513" t="s">
        <v>916</v>
      </c>
      <c r="D83" s="514">
        <f>(+G83/F83)</f>
        <v>0</v>
      </c>
      <c r="E83" s="516">
        <v>412585</v>
      </c>
      <c r="F83" s="516">
        <v>412585</v>
      </c>
      <c r="G83" s="515">
        <v>0</v>
      </c>
      <c r="H83" s="517"/>
      <c r="I83" s="517"/>
    </row>
    <row r="84" spans="1:9" ht="27">
      <c r="A84" s="513" t="s">
        <v>915</v>
      </c>
      <c r="B84" s="513" t="s">
        <v>914</v>
      </c>
      <c r="C84" s="513" t="s">
        <v>889</v>
      </c>
      <c r="D84" s="514">
        <f>(+G84/F84)</f>
        <v>0</v>
      </c>
      <c r="E84" s="516">
        <v>412585</v>
      </c>
      <c r="F84" s="516">
        <v>412585</v>
      </c>
      <c r="G84" s="515">
        <v>0</v>
      </c>
      <c r="H84" s="517"/>
      <c r="I84" s="517"/>
    </row>
    <row r="85" spans="1:9" ht="27">
      <c r="A85" s="513" t="s">
        <v>913</v>
      </c>
      <c r="B85" s="513" t="s">
        <v>912</v>
      </c>
      <c r="C85" s="513" t="s">
        <v>912</v>
      </c>
      <c r="D85" s="514">
        <f>(+G85/F85)</f>
        <v>0.97141987711623068</v>
      </c>
      <c r="E85" s="516">
        <v>412585</v>
      </c>
      <c r="F85" s="516">
        <v>412585</v>
      </c>
      <c r="G85" s="515">
        <v>400793.27</v>
      </c>
      <c r="H85" s="517"/>
      <c r="I85" s="517"/>
    </row>
    <row r="86" spans="1:9" ht="40.5">
      <c r="A86" s="513" t="s">
        <v>911</v>
      </c>
      <c r="B86" s="513" t="s">
        <v>910</v>
      </c>
      <c r="C86" s="513" t="s">
        <v>910</v>
      </c>
      <c r="D86" s="514">
        <f>(+G86/F86)</f>
        <v>0</v>
      </c>
      <c r="E86" s="516">
        <v>412585</v>
      </c>
      <c r="F86" s="516">
        <v>412585</v>
      </c>
      <c r="G86" s="515">
        <v>0</v>
      </c>
      <c r="H86" s="517"/>
      <c r="I86" s="517"/>
    </row>
    <row r="87" spans="1:9">
      <c r="A87" s="513" t="s">
        <v>909</v>
      </c>
      <c r="B87" s="513" t="s">
        <v>908</v>
      </c>
      <c r="C87" s="513" t="s">
        <v>908</v>
      </c>
      <c r="D87" s="514">
        <f>(+G87/F87)</f>
        <v>1</v>
      </c>
      <c r="E87" s="516">
        <v>412585</v>
      </c>
      <c r="F87" s="516">
        <v>412585</v>
      </c>
      <c r="G87" s="515">
        <v>412585</v>
      </c>
      <c r="H87" s="517"/>
      <c r="I87" s="517"/>
    </row>
    <row r="88" spans="1:9" ht="40.5">
      <c r="A88" s="513" t="s">
        <v>907</v>
      </c>
      <c r="B88" s="513" t="s">
        <v>906</v>
      </c>
      <c r="C88" s="513" t="s">
        <v>906</v>
      </c>
      <c r="D88" s="514">
        <f>(+G88/F88)</f>
        <v>0.9789982670237648</v>
      </c>
      <c r="E88" s="516">
        <v>412585</v>
      </c>
      <c r="F88" s="516">
        <v>412585</v>
      </c>
      <c r="G88" s="515">
        <v>403920</v>
      </c>
      <c r="H88" s="517"/>
      <c r="I88" s="517"/>
    </row>
    <row r="89" spans="1:9" ht="27">
      <c r="A89" s="513" t="s">
        <v>905</v>
      </c>
      <c r="B89" s="513" t="s">
        <v>904</v>
      </c>
      <c r="C89" s="513" t="s">
        <v>904</v>
      </c>
      <c r="D89" s="514">
        <f>(+G89/F89)</f>
        <v>0.95903505944229672</v>
      </c>
      <c r="E89" s="516">
        <v>412585</v>
      </c>
      <c r="F89" s="516">
        <v>412585</v>
      </c>
      <c r="G89" s="515">
        <v>395683.48</v>
      </c>
      <c r="H89" s="517"/>
      <c r="I89" s="517"/>
    </row>
    <row r="90" spans="1:9" ht="27">
      <c r="A90" s="513" t="s">
        <v>903</v>
      </c>
      <c r="B90" s="513" t="s">
        <v>902</v>
      </c>
      <c r="C90" s="513" t="s">
        <v>902</v>
      </c>
      <c r="D90" s="514">
        <f>(+G90/F90)</f>
        <v>0.9686298338524183</v>
      </c>
      <c r="E90" s="516">
        <v>412585</v>
      </c>
      <c r="F90" s="516">
        <v>412585</v>
      </c>
      <c r="G90" s="515">
        <v>399642.14</v>
      </c>
      <c r="H90" s="517"/>
      <c r="I90" s="517"/>
    </row>
    <row r="91" spans="1:9" ht="27">
      <c r="A91" s="513" t="s">
        <v>901</v>
      </c>
      <c r="B91" s="513" t="s">
        <v>900</v>
      </c>
      <c r="C91" s="513" t="s">
        <v>900</v>
      </c>
      <c r="D91" s="514">
        <f>(+G91/F91)</f>
        <v>0.88115985796866092</v>
      </c>
      <c r="E91" s="516">
        <v>412585</v>
      </c>
      <c r="F91" s="516">
        <v>412585</v>
      </c>
      <c r="G91" s="515">
        <v>363553.33999999997</v>
      </c>
      <c r="H91" s="517"/>
      <c r="I91" s="517"/>
    </row>
    <row r="92" spans="1:9" ht="27">
      <c r="A92" s="513" t="s">
        <v>899</v>
      </c>
      <c r="B92" s="513" t="s">
        <v>898</v>
      </c>
      <c r="C92" s="513" t="s">
        <v>898</v>
      </c>
      <c r="D92" s="514">
        <f>(+G92/F92)</f>
        <v>1</v>
      </c>
      <c r="E92" s="516">
        <v>412585</v>
      </c>
      <c r="F92" s="516">
        <v>412585</v>
      </c>
      <c r="G92" s="515">
        <v>412585</v>
      </c>
      <c r="H92" s="517"/>
      <c r="I92" s="517"/>
    </row>
    <row r="93" spans="1:9" ht="27">
      <c r="A93" s="513" t="s">
        <v>897</v>
      </c>
      <c r="B93" s="513" t="s">
        <v>896</v>
      </c>
      <c r="C93" s="513" t="s">
        <v>896</v>
      </c>
      <c r="D93" s="514">
        <f>(+G93/F93)</f>
        <v>0.99993557691142432</v>
      </c>
      <c r="E93" s="516">
        <v>412585</v>
      </c>
      <c r="F93" s="516">
        <v>412585</v>
      </c>
      <c r="G93" s="515">
        <v>412558.42</v>
      </c>
      <c r="H93" s="517"/>
      <c r="I93" s="517"/>
    </row>
    <row r="94" spans="1:9" ht="27">
      <c r="A94" s="513" t="s">
        <v>895</v>
      </c>
      <c r="B94" s="513" t="s">
        <v>894</v>
      </c>
      <c r="C94" s="513" t="s">
        <v>894</v>
      </c>
      <c r="D94" s="514">
        <f>(+G94/F94)</f>
        <v>0</v>
      </c>
      <c r="E94" s="516">
        <v>412585</v>
      </c>
      <c r="F94" s="516">
        <v>412585</v>
      </c>
      <c r="G94" s="515">
        <v>0</v>
      </c>
      <c r="H94" s="517"/>
      <c r="I94" s="517"/>
    </row>
    <row r="95" spans="1:9" ht="27">
      <c r="A95" s="513" t="s">
        <v>893</v>
      </c>
      <c r="B95" s="513" t="s">
        <v>892</v>
      </c>
      <c r="C95" s="513" t="s">
        <v>892</v>
      </c>
      <c r="D95" s="514">
        <f>(+G95/F95)</f>
        <v>2.7669910442696653E-2</v>
      </c>
      <c r="E95" s="516">
        <v>412585</v>
      </c>
      <c r="F95" s="516">
        <v>412585</v>
      </c>
      <c r="G95" s="515">
        <v>11416.189999999999</v>
      </c>
      <c r="H95" s="517"/>
      <c r="I95" s="517"/>
    </row>
    <row r="96" spans="1:9" ht="27">
      <c r="A96" s="513" t="s">
        <v>891</v>
      </c>
      <c r="B96" s="513" t="s">
        <v>890</v>
      </c>
      <c r="C96" s="513" t="s">
        <v>889</v>
      </c>
      <c r="D96" s="514">
        <f>(+G96/F96)</f>
        <v>0.3721153459287177</v>
      </c>
      <c r="E96" s="516">
        <v>412585</v>
      </c>
      <c r="F96" s="516">
        <v>412585</v>
      </c>
      <c r="G96" s="515">
        <v>153529.21</v>
      </c>
      <c r="H96" s="517"/>
      <c r="I96" s="517"/>
    </row>
    <row r="97" spans="1:9" ht="27">
      <c r="A97" s="513" t="s">
        <v>888</v>
      </c>
      <c r="B97" s="513" t="s">
        <v>887</v>
      </c>
      <c r="C97" s="513" t="s">
        <v>887</v>
      </c>
      <c r="D97" s="514">
        <f>(+G97/F97)</f>
        <v>0.9402417926003126</v>
      </c>
      <c r="E97" s="516">
        <v>412585</v>
      </c>
      <c r="F97" s="516">
        <v>412585</v>
      </c>
      <c r="G97" s="515">
        <v>387929.66</v>
      </c>
      <c r="H97" s="517"/>
      <c r="I97" s="517"/>
    </row>
    <row r="98" spans="1:9" ht="27">
      <c r="A98" s="513" t="s">
        <v>886</v>
      </c>
      <c r="B98" s="513" t="s">
        <v>885</v>
      </c>
      <c r="C98" s="513" t="s">
        <v>885</v>
      </c>
      <c r="D98" s="514">
        <f>(+G98/F98)</f>
        <v>0</v>
      </c>
      <c r="E98" s="516">
        <v>412585</v>
      </c>
      <c r="F98" s="516">
        <v>412585</v>
      </c>
      <c r="G98" s="515">
        <v>0</v>
      </c>
      <c r="H98" s="517"/>
      <c r="I98" s="517"/>
    </row>
    <row r="99" spans="1:9">
      <c r="A99" s="513" t="s">
        <v>884</v>
      </c>
      <c r="B99" s="513" t="s">
        <v>883</v>
      </c>
      <c r="C99" s="513" t="s">
        <v>883</v>
      </c>
      <c r="D99" s="514">
        <f>(+G99/F99)</f>
        <v>0.9789982670237648</v>
      </c>
      <c r="E99" s="516">
        <v>412585</v>
      </c>
      <c r="F99" s="516">
        <v>412585</v>
      </c>
      <c r="G99" s="515">
        <v>403920</v>
      </c>
      <c r="H99" s="517"/>
      <c r="I99" s="517"/>
    </row>
    <row r="100" spans="1:9" ht="54">
      <c r="A100" s="513" t="s">
        <v>882</v>
      </c>
      <c r="B100" s="513" t="s">
        <v>881</v>
      </c>
      <c r="C100" s="513" t="s">
        <v>881</v>
      </c>
      <c r="D100" s="514">
        <f>(+G100/F100)</f>
        <v>0.99999999999999989</v>
      </c>
      <c r="E100" s="516">
        <v>412585</v>
      </c>
      <c r="F100" s="516">
        <v>412585</v>
      </c>
      <c r="G100" s="515">
        <v>412584.99999999994</v>
      </c>
      <c r="H100" s="517"/>
      <c r="I100" s="517"/>
    </row>
    <row r="101" spans="1:9">
      <c r="A101" s="513" t="s">
        <v>880</v>
      </c>
      <c r="B101" s="513" t="s">
        <v>879</v>
      </c>
      <c r="C101" s="513" t="s">
        <v>879</v>
      </c>
      <c r="D101" s="514">
        <f>(+G101/F101)</f>
        <v>0.99059025412945201</v>
      </c>
      <c r="E101" s="516">
        <v>412585</v>
      </c>
      <c r="F101" s="516">
        <v>412585</v>
      </c>
      <c r="G101" s="515">
        <v>408702.67999999993</v>
      </c>
      <c r="H101" s="517"/>
      <c r="I101" s="517"/>
    </row>
    <row r="102" spans="1:9" ht="54">
      <c r="A102" s="513" t="s">
        <v>878</v>
      </c>
      <c r="B102" s="513" t="s">
        <v>877</v>
      </c>
      <c r="C102" s="513" t="s">
        <v>877</v>
      </c>
      <c r="D102" s="514">
        <f>(+G102/F102)</f>
        <v>0.96855125610480253</v>
      </c>
      <c r="E102" s="516">
        <v>412585</v>
      </c>
      <c r="F102" s="516">
        <v>412585</v>
      </c>
      <c r="G102" s="515">
        <v>399609.72</v>
      </c>
      <c r="H102" s="517"/>
      <c r="I102" s="517"/>
    </row>
    <row r="103" spans="1:9">
      <c r="A103" s="513" t="s">
        <v>876</v>
      </c>
      <c r="B103" s="513" t="s">
        <v>875</v>
      </c>
      <c r="C103" s="513" t="s">
        <v>875</v>
      </c>
      <c r="D103" s="514">
        <f>(+G103/F103)</f>
        <v>0</v>
      </c>
      <c r="E103" s="516">
        <v>412585</v>
      </c>
      <c r="F103" s="516">
        <v>412585</v>
      </c>
      <c r="G103" s="515">
        <v>0</v>
      </c>
      <c r="H103" s="517"/>
      <c r="I103" s="517"/>
    </row>
    <row r="104" spans="1:9" ht="27">
      <c r="A104" s="513" t="s">
        <v>874</v>
      </c>
      <c r="B104" s="513" t="s">
        <v>873</v>
      </c>
      <c r="C104" s="513" t="s">
        <v>873</v>
      </c>
      <c r="D104" s="514">
        <f>(+G104/F104)</f>
        <v>0.97317910248797224</v>
      </c>
      <c r="E104" s="516">
        <v>412585</v>
      </c>
      <c r="F104" s="516">
        <v>412585</v>
      </c>
      <c r="G104" s="515">
        <v>401519.10000000003</v>
      </c>
      <c r="H104" s="517"/>
      <c r="I104" s="517"/>
    </row>
    <row r="105" spans="1:9">
      <c r="A105" s="513" t="s">
        <v>872</v>
      </c>
      <c r="B105" s="513" t="s">
        <v>871</v>
      </c>
      <c r="C105" s="513" t="s">
        <v>871</v>
      </c>
      <c r="D105" s="514">
        <f>(+G105/F105)</f>
        <v>0</v>
      </c>
      <c r="E105" s="516">
        <v>412585</v>
      </c>
      <c r="F105" s="516">
        <v>412585</v>
      </c>
      <c r="G105" s="515">
        <v>0</v>
      </c>
      <c r="H105" s="517"/>
      <c r="I105" s="517"/>
    </row>
    <row r="106" spans="1:9" ht="27">
      <c r="A106" s="513" t="s">
        <v>870</v>
      </c>
      <c r="B106" s="513" t="s">
        <v>869</v>
      </c>
      <c r="C106" s="513" t="s">
        <v>868</v>
      </c>
      <c r="D106" s="514">
        <f>(+G106/F106)</f>
        <v>0</v>
      </c>
      <c r="E106" s="516">
        <v>412585</v>
      </c>
      <c r="F106" s="516">
        <v>412585</v>
      </c>
      <c r="G106" s="515">
        <v>0</v>
      </c>
      <c r="H106" s="517"/>
      <c r="I106" s="517"/>
    </row>
    <row r="107" spans="1:9" ht="27">
      <c r="A107" s="513" t="s">
        <v>867</v>
      </c>
      <c r="B107" s="513" t="s">
        <v>866</v>
      </c>
      <c r="C107" s="513" t="s">
        <v>866</v>
      </c>
      <c r="D107" s="514">
        <f>(+G107/F107)</f>
        <v>0.99887172340245034</v>
      </c>
      <c r="E107" s="516">
        <v>412585</v>
      </c>
      <c r="F107" s="516">
        <v>412585</v>
      </c>
      <c r="G107" s="515">
        <v>412119.49</v>
      </c>
      <c r="H107" s="517"/>
      <c r="I107" s="517"/>
    </row>
    <row r="108" spans="1:9" ht="27">
      <c r="A108" s="513" t="s">
        <v>865</v>
      </c>
      <c r="B108" s="513" t="s">
        <v>864</v>
      </c>
      <c r="C108" s="513" t="s">
        <v>864</v>
      </c>
      <c r="D108" s="514">
        <f>(+G108/F108)</f>
        <v>0.86705343141413282</v>
      </c>
      <c r="E108" s="516">
        <v>412585</v>
      </c>
      <c r="F108" s="516">
        <v>412585</v>
      </c>
      <c r="G108" s="515">
        <v>357733.24</v>
      </c>
      <c r="H108" s="517"/>
      <c r="I108" s="517"/>
    </row>
    <row r="109" spans="1:9">
      <c r="A109" s="513" t="s">
        <v>863</v>
      </c>
      <c r="B109" s="513" t="s">
        <v>862</v>
      </c>
      <c r="C109" s="513" t="s">
        <v>862</v>
      </c>
      <c r="D109" s="514">
        <f>(+G109/F109)</f>
        <v>0</v>
      </c>
      <c r="E109" s="516">
        <v>412585</v>
      </c>
      <c r="F109" s="516">
        <v>412585</v>
      </c>
      <c r="G109" s="515">
        <v>0</v>
      </c>
      <c r="H109" s="517"/>
      <c r="I109" s="517"/>
    </row>
    <row r="110" spans="1:9" ht="40.5">
      <c r="A110" s="513" t="s">
        <v>861</v>
      </c>
      <c r="B110" s="513" t="s">
        <v>860</v>
      </c>
      <c r="C110" s="513" t="s">
        <v>860</v>
      </c>
      <c r="D110" s="514">
        <f>(+G110/F110)</f>
        <v>0.98733562781002704</v>
      </c>
      <c r="E110" s="516">
        <v>412585</v>
      </c>
      <c r="F110" s="516">
        <v>412585</v>
      </c>
      <c r="G110" s="515">
        <v>407359.87</v>
      </c>
      <c r="H110" s="517"/>
      <c r="I110" s="517"/>
    </row>
    <row r="111" spans="1:9" ht="27">
      <c r="A111" s="513" t="s">
        <v>859</v>
      </c>
      <c r="B111" s="513" t="s">
        <v>858</v>
      </c>
      <c r="C111" s="513" t="s">
        <v>858</v>
      </c>
      <c r="D111" s="514">
        <f>(+G111/F111)</f>
        <v>0.97212247173309752</v>
      </c>
      <c r="E111" s="516">
        <v>412585</v>
      </c>
      <c r="F111" s="516">
        <v>412585</v>
      </c>
      <c r="G111" s="515">
        <v>401083.15</v>
      </c>
      <c r="H111" s="517"/>
      <c r="I111" s="517"/>
    </row>
    <row r="112" spans="1:9" ht="27">
      <c r="A112" s="513" t="s">
        <v>857</v>
      </c>
      <c r="B112" s="513" t="s">
        <v>856</v>
      </c>
      <c r="C112" s="513" t="s">
        <v>856</v>
      </c>
      <c r="D112" s="514">
        <f>(+G112/F112)</f>
        <v>0.99608706084806753</v>
      </c>
      <c r="E112" s="516">
        <v>412585</v>
      </c>
      <c r="F112" s="516">
        <v>412585</v>
      </c>
      <c r="G112" s="515">
        <v>410970.57999999996</v>
      </c>
      <c r="H112" s="517"/>
      <c r="I112" s="517"/>
    </row>
    <row r="113" spans="1:9">
      <c r="A113" s="513" t="s">
        <v>855</v>
      </c>
      <c r="B113" s="513" t="s">
        <v>854</v>
      </c>
      <c r="C113" s="513" t="s">
        <v>854</v>
      </c>
      <c r="D113" s="514">
        <f>(+G113/F113)</f>
        <v>0.99296254105214676</v>
      </c>
      <c r="E113" s="516">
        <v>412585</v>
      </c>
      <c r="F113" s="516">
        <v>412585</v>
      </c>
      <c r="G113" s="515">
        <v>409681.44999999995</v>
      </c>
      <c r="H113" s="517"/>
      <c r="I113" s="517"/>
    </row>
    <row r="114" spans="1:9" ht="27">
      <c r="A114" s="513" t="s">
        <v>853</v>
      </c>
      <c r="B114" s="513" t="s">
        <v>852</v>
      </c>
      <c r="C114" s="513" t="s">
        <v>852</v>
      </c>
      <c r="D114" s="514">
        <f>(+G114/F114)</f>
        <v>0.99100192687567412</v>
      </c>
      <c r="E114" s="516">
        <v>412585</v>
      </c>
      <c r="F114" s="516">
        <v>412585</v>
      </c>
      <c r="G114" s="515">
        <v>408872.53</v>
      </c>
      <c r="H114" s="517"/>
      <c r="I114" s="517"/>
    </row>
    <row r="115" spans="1:9" ht="27">
      <c r="A115" s="513" t="s">
        <v>851</v>
      </c>
      <c r="B115" s="513" t="s">
        <v>850</v>
      </c>
      <c r="C115" s="513" t="s">
        <v>850</v>
      </c>
      <c r="D115" s="514">
        <f>(+G115/F115)</f>
        <v>0</v>
      </c>
      <c r="E115" s="516">
        <v>412585</v>
      </c>
      <c r="F115" s="516">
        <v>412585</v>
      </c>
      <c r="G115" s="515">
        <v>0</v>
      </c>
      <c r="H115" s="517"/>
      <c r="I115" s="517"/>
    </row>
    <row r="116" spans="1:9" ht="27">
      <c r="A116" s="513" t="s">
        <v>849</v>
      </c>
      <c r="B116" s="513" t="s">
        <v>848</v>
      </c>
      <c r="C116" s="513" t="s">
        <v>848</v>
      </c>
      <c r="D116" s="514">
        <f>(+G116/F116)</f>
        <v>0</v>
      </c>
      <c r="E116" s="516">
        <v>412585</v>
      </c>
      <c r="F116" s="516">
        <v>412585</v>
      </c>
      <c r="G116" s="515">
        <v>0</v>
      </c>
      <c r="H116" s="517"/>
      <c r="I116" s="517"/>
    </row>
    <row r="117" spans="1:9" ht="27">
      <c r="A117" s="513" t="s">
        <v>847</v>
      </c>
      <c r="B117" s="513" t="s">
        <v>846</v>
      </c>
      <c r="C117" s="513" t="s">
        <v>846</v>
      </c>
      <c r="D117" s="514">
        <f>(+G117/F117)</f>
        <v>0.96797287831598344</v>
      </c>
      <c r="E117" s="516">
        <v>412585</v>
      </c>
      <c r="F117" s="516">
        <v>412585</v>
      </c>
      <c r="G117" s="515">
        <v>399371.09</v>
      </c>
      <c r="H117" s="517"/>
      <c r="I117" s="517"/>
    </row>
    <row r="118" spans="1:9" ht="27">
      <c r="A118" s="513" t="s">
        <v>845</v>
      </c>
      <c r="B118" s="513" t="s">
        <v>844</v>
      </c>
      <c r="C118" s="513" t="s">
        <v>844</v>
      </c>
      <c r="D118" s="514">
        <f>(+G118/F118)</f>
        <v>0.9848704630560976</v>
      </c>
      <c r="E118" s="516">
        <v>412585</v>
      </c>
      <c r="F118" s="516">
        <v>412585</v>
      </c>
      <c r="G118" s="515">
        <v>406342.78</v>
      </c>
      <c r="H118" s="517"/>
      <c r="I118" s="517"/>
    </row>
    <row r="119" spans="1:9">
      <c r="A119" s="513" t="s">
        <v>843</v>
      </c>
      <c r="B119" s="513" t="s">
        <v>842</v>
      </c>
      <c r="C119" s="513" t="s">
        <v>842</v>
      </c>
      <c r="D119" s="514">
        <f>(+G119/F119)</f>
        <v>0.99244257546929715</v>
      </c>
      <c r="E119" s="516">
        <v>412585</v>
      </c>
      <c r="F119" s="516">
        <v>412585</v>
      </c>
      <c r="G119" s="515">
        <v>409466.92</v>
      </c>
      <c r="H119" s="517"/>
      <c r="I119" s="517"/>
    </row>
    <row r="120" spans="1:9">
      <c r="A120" s="513"/>
      <c r="B120" s="513"/>
      <c r="C120" s="513"/>
      <c r="D120" s="514"/>
      <c r="E120" s="515"/>
      <c r="F120" s="515"/>
      <c r="G120" s="515"/>
      <c r="H120" s="517"/>
      <c r="I120" s="498"/>
    </row>
    <row r="121" spans="1:9">
      <c r="A121" s="513"/>
      <c r="B121" s="513"/>
      <c r="C121" s="513"/>
      <c r="D121" s="514"/>
      <c r="E121" s="515"/>
      <c r="F121" s="515"/>
      <c r="G121" s="515"/>
      <c r="H121" s="517"/>
      <c r="I121" s="498"/>
    </row>
    <row r="122" spans="1:9">
      <c r="A122" s="518"/>
      <c r="B122" s="513"/>
      <c r="C122" s="520"/>
      <c r="D122" s="521"/>
      <c r="E122" s="522"/>
      <c r="F122" s="522"/>
      <c r="G122" s="522"/>
      <c r="I122" s="498"/>
    </row>
    <row r="123" spans="1:9">
      <c r="A123" s="885"/>
      <c r="B123" s="884"/>
      <c r="C123" s="884"/>
      <c r="D123" s="883"/>
      <c r="E123" s="882"/>
      <c r="F123" s="882"/>
      <c r="G123" s="882"/>
      <c r="I123" s="498"/>
    </row>
    <row r="124" spans="1:9">
      <c r="A124" s="881" t="s">
        <v>841</v>
      </c>
      <c r="B124" s="880"/>
      <c r="C124" s="880"/>
      <c r="D124" s="879">
        <f>(+G124/E124)</f>
        <v>0.57473288319673432</v>
      </c>
      <c r="E124" s="878">
        <f>SUM(E9:E123)</f>
        <v>45796913</v>
      </c>
      <c r="F124" s="878">
        <f>SUM(F9:F123)</f>
        <v>45796913</v>
      </c>
      <c r="G124" s="878">
        <f>SUM(G9:G123)</f>
        <v>26320991.850000005</v>
      </c>
      <c r="I124" s="498"/>
    </row>
    <row r="125" spans="1:9">
      <c r="I125" s="498"/>
    </row>
    <row r="126" spans="1:9">
      <c r="I126" s="498"/>
    </row>
    <row r="127" spans="1:9">
      <c r="F127" s="379"/>
      <c r="G127" s="379"/>
      <c r="I127" s="498"/>
    </row>
    <row r="128" spans="1:9">
      <c r="I128" s="498"/>
    </row>
    <row r="129" spans="6:9">
      <c r="I129" s="498"/>
    </row>
    <row r="130" spans="6:9">
      <c r="F130" s="492"/>
      <c r="G130" s="492"/>
      <c r="I130" s="498"/>
    </row>
    <row r="131" spans="6:9">
      <c r="I131" s="498"/>
    </row>
    <row r="132" spans="6:9">
      <c r="I132" s="498"/>
    </row>
    <row r="133" spans="6:9">
      <c r="I133" s="498"/>
    </row>
    <row r="134" spans="6:9">
      <c r="I134" s="498"/>
    </row>
    <row r="135" spans="6:9">
      <c r="I135" s="498"/>
    </row>
    <row r="136" spans="6:9">
      <c r="I136" s="498"/>
    </row>
    <row r="137" spans="6:9">
      <c r="I137" s="498"/>
    </row>
    <row r="138" spans="6:9">
      <c r="I138" s="498"/>
    </row>
    <row r="139" spans="6:9">
      <c r="I139" s="498"/>
    </row>
    <row r="140" spans="6:9">
      <c r="I140" s="498"/>
    </row>
    <row r="141" spans="6:9">
      <c r="I141" s="498"/>
    </row>
  </sheetData>
  <mergeCells count="8">
    <mergeCell ref="A1:G1"/>
    <mergeCell ref="A3:G3"/>
    <mergeCell ref="A4:G4"/>
    <mergeCell ref="A6:A7"/>
    <mergeCell ref="B6:B7"/>
    <mergeCell ref="C6:C7"/>
    <mergeCell ref="D6:D7"/>
    <mergeCell ref="E6:G6"/>
  </mergeCells>
  <conditionalFormatting sqref="A4">
    <cfRule type="cellIs" dxfId="9" priority="1" stopIfTrue="1" operator="equal">
      <formula>"VAYA A LA HOJA INICIO Y SELECIONE EL PERIODO CORRESPONDIENTE A ESTE INFORME"</formula>
    </cfRule>
  </conditionalFormatting>
  <dataValidations count="1">
    <dataValidation allowBlank="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ataValidations>
  <printOptions horizontalCentered="1"/>
  <pageMargins left="0.39370078740157483" right="0.39370078740157483"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7"/>
  <sheetViews>
    <sheetView showGridLines="0" view="pageLayout" topLeftCell="A13" zoomScale="85" zoomScaleNormal="100" zoomScalePageLayoutView="85" workbookViewId="0">
      <selection activeCell="F35" sqref="F34:F35"/>
    </sheetView>
  </sheetViews>
  <sheetFormatPr baseColWidth="10" defaultRowHeight="13.5"/>
  <cols>
    <col min="1" max="1" width="3.28515625" style="318" customWidth="1"/>
    <col min="2" max="2" width="48.7109375" style="318" customWidth="1"/>
    <col min="3" max="3" width="2.7109375" style="318" customWidth="1"/>
    <col min="4" max="9" width="17.7109375" style="318" customWidth="1"/>
    <col min="10" max="256" width="11.42578125" style="318"/>
    <col min="257" max="257" width="3.28515625" style="318" customWidth="1"/>
    <col min="258" max="258" width="48.7109375" style="318" customWidth="1"/>
    <col min="259" max="259" width="2.7109375" style="318" customWidth="1"/>
    <col min="260" max="265" width="17.7109375" style="318" customWidth="1"/>
    <col min="266" max="512" width="11.42578125" style="318"/>
    <col min="513" max="513" width="3.28515625" style="318" customWidth="1"/>
    <col min="514" max="514" width="48.7109375" style="318" customWidth="1"/>
    <col min="515" max="515" width="2.7109375" style="318" customWidth="1"/>
    <col min="516" max="521" width="17.7109375" style="318" customWidth="1"/>
    <col min="522" max="768" width="11.42578125" style="318"/>
    <col min="769" max="769" width="3.28515625" style="318" customWidth="1"/>
    <col min="770" max="770" width="48.7109375" style="318" customWidth="1"/>
    <col min="771" max="771" width="2.7109375" style="318" customWidth="1"/>
    <col min="772" max="777" width="17.7109375" style="318" customWidth="1"/>
    <col min="778" max="1024" width="11.42578125" style="318"/>
    <col min="1025" max="1025" width="3.28515625" style="318" customWidth="1"/>
    <col min="1026" max="1026" width="48.7109375" style="318" customWidth="1"/>
    <col min="1027" max="1027" width="2.7109375" style="318" customWidth="1"/>
    <col min="1028" max="1033" width="17.7109375" style="318" customWidth="1"/>
    <col min="1034" max="1280" width="11.42578125" style="318"/>
    <col min="1281" max="1281" width="3.28515625" style="318" customWidth="1"/>
    <col min="1282" max="1282" width="48.7109375" style="318" customWidth="1"/>
    <col min="1283" max="1283" width="2.7109375" style="318" customWidth="1"/>
    <col min="1284" max="1289" width="17.7109375" style="318" customWidth="1"/>
    <col min="1290" max="1536" width="11.42578125" style="318"/>
    <col min="1537" max="1537" width="3.28515625" style="318" customWidth="1"/>
    <col min="1538" max="1538" width="48.7109375" style="318" customWidth="1"/>
    <col min="1539" max="1539" width="2.7109375" style="318" customWidth="1"/>
    <col min="1540" max="1545" width="17.7109375" style="318" customWidth="1"/>
    <col min="1546" max="1792" width="11.42578125" style="318"/>
    <col min="1793" max="1793" width="3.28515625" style="318" customWidth="1"/>
    <col min="1794" max="1794" width="48.7109375" style="318" customWidth="1"/>
    <col min="1795" max="1795" width="2.7109375" style="318" customWidth="1"/>
    <col min="1796" max="1801" width="17.7109375" style="318" customWidth="1"/>
    <col min="1802" max="2048" width="11.42578125" style="318"/>
    <col min="2049" max="2049" width="3.28515625" style="318" customWidth="1"/>
    <col min="2050" max="2050" width="48.7109375" style="318" customWidth="1"/>
    <col min="2051" max="2051" width="2.7109375" style="318" customWidth="1"/>
    <col min="2052" max="2057" width="17.7109375" style="318" customWidth="1"/>
    <col min="2058" max="2304" width="11.42578125" style="318"/>
    <col min="2305" max="2305" width="3.28515625" style="318" customWidth="1"/>
    <col min="2306" max="2306" width="48.7109375" style="318" customWidth="1"/>
    <col min="2307" max="2307" width="2.7109375" style="318" customWidth="1"/>
    <col min="2308" max="2313" width="17.7109375" style="318" customWidth="1"/>
    <col min="2314" max="2560" width="11.42578125" style="318"/>
    <col min="2561" max="2561" width="3.28515625" style="318" customWidth="1"/>
    <col min="2562" max="2562" width="48.7109375" style="318" customWidth="1"/>
    <col min="2563" max="2563" width="2.7109375" style="318" customWidth="1"/>
    <col min="2564" max="2569" width="17.7109375" style="318" customWidth="1"/>
    <col min="2570" max="2816" width="11.42578125" style="318"/>
    <col min="2817" max="2817" width="3.28515625" style="318" customWidth="1"/>
    <col min="2818" max="2818" width="48.7109375" style="318" customWidth="1"/>
    <col min="2819" max="2819" width="2.7109375" style="318" customWidth="1"/>
    <col min="2820" max="2825" width="17.7109375" style="318" customWidth="1"/>
    <col min="2826" max="3072" width="11.42578125" style="318"/>
    <col min="3073" max="3073" width="3.28515625" style="318" customWidth="1"/>
    <col min="3074" max="3074" width="48.7109375" style="318" customWidth="1"/>
    <col min="3075" max="3075" width="2.7109375" style="318" customWidth="1"/>
    <col min="3076" max="3081" width="17.7109375" style="318" customWidth="1"/>
    <col min="3082" max="3328" width="11.42578125" style="318"/>
    <col min="3329" max="3329" width="3.28515625" style="318" customWidth="1"/>
    <col min="3330" max="3330" width="48.7109375" style="318" customWidth="1"/>
    <col min="3331" max="3331" width="2.7109375" style="318" customWidth="1"/>
    <col min="3332" max="3337" width="17.7109375" style="318" customWidth="1"/>
    <col min="3338" max="3584" width="11.42578125" style="318"/>
    <col min="3585" max="3585" width="3.28515625" style="318" customWidth="1"/>
    <col min="3586" max="3586" width="48.7109375" style="318" customWidth="1"/>
    <col min="3587" max="3587" width="2.7109375" style="318" customWidth="1"/>
    <col min="3588" max="3593" width="17.7109375" style="318" customWidth="1"/>
    <col min="3594" max="3840" width="11.42578125" style="318"/>
    <col min="3841" max="3841" width="3.28515625" style="318" customWidth="1"/>
    <col min="3842" max="3842" width="48.7109375" style="318" customWidth="1"/>
    <col min="3843" max="3843" width="2.7109375" style="318" customWidth="1"/>
    <col min="3844" max="3849" width="17.7109375" style="318" customWidth="1"/>
    <col min="3850" max="4096" width="11.42578125" style="318"/>
    <col min="4097" max="4097" width="3.28515625" style="318" customWidth="1"/>
    <col min="4098" max="4098" width="48.7109375" style="318" customWidth="1"/>
    <col min="4099" max="4099" width="2.7109375" style="318" customWidth="1"/>
    <col min="4100" max="4105" width="17.7109375" style="318" customWidth="1"/>
    <col min="4106" max="4352" width="11.42578125" style="318"/>
    <col min="4353" max="4353" width="3.28515625" style="318" customWidth="1"/>
    <col min="4354" max="4354" width="48.7109375" style="318" customWidth="1"/>
    <col min="4355" max="4355" width="2.7109375" style="318" customWidth="1"/>
    <col min="4356" max="4361" width="17.7109375" style="318" customWidth="1"/>
    <col min="4362" max="4608" width="11.42578125" style="318"/>
    <col min="4609" max="4609" width="3.28515625" style="318" customWidth="1"/>
    <col min="4610" max="4610" width="48.7109375" style="318" customWidth="1"/>
    <col min="4611" max="4611" width="2.7109375" style="318" customWidth="1"/>
    <col min="4612" max="4617" width="17.7109375" style="318" customWidth="1"/>
    <col min="4618" max="4864" width="11.42578125" style="318"/>
    <col min="4865" max="4865" width="3.28515625" style="318" customWidth="1"/>
    <col min="4866" max="4866" width="48.7109375" style="318" customWidth="1"/>
    <col min="4867" max="4867" width="2.7109375" style="318" customWidth="1"/>
    <col min="4868" max="4873" width="17.7109375" style="318" customWidth="1"/>
    <col min="4874" max="5120" width="11.42578125" style="318"/>
    <col min="5121" max="5121" width="3.28515625" style="318" customWidth="1"/>
    <col min="5122" max="5122" width="48.7109375" style="318" customWidth="1"/>
    <col min="5123" max="5123" width="2.7109375" style="318" customWidth="1"/>
    <col min="5124" max="5129" width="17.7109375" style="318" customWidth="1"/>
    <col min="5130" max="5376" width="11.42578125" style="318"/>
    <col min="5377" max="5377" width="3.28515625" style="318" customWidth="1"/>
    <col min="5378" max="5378" width="48.7109375" style="318" customWidth="1"/>
    <col min="5379" max="5379" width="2.7109375" style="318" customWidth="1"/>
    <col min="5380" max="5385" width="17.7109375" style="318" customWidth="1"/>
    <col min="5386" max="5632" width="11.42578125" style="318"/>
    <col min="5633" max="5633" width="3.28515625" style="318" customWidth="1"/>
    <col min="5634" max="5634" width="48.7109375" style="318" customWidth="1"/>
    <col min="5635" max="5635" width="2.7109375" style="318" customWidth="1"/>
    <col min="5636" max="5641" width="17.7109375" style="318" customWidth="1"/>
    <col min="5642" max="5888" width="11.42578125" style="318"/>
    <col min="5889" max="5889" width="3.28515625" style="318" customWidth="1"/>
    <col min="5890" max="5890" width="48.7109375" style="318" customWidth="1"/>
    <col min="5891" max="5891" width="2.7109375" style="318" customWidth="1"/>
    <col min="5892" max="5897" width="17.7109375" style="318" customWidth="1"/>
    <col min="5898" max="6144" width="11.42578125" style="318"/>
    <col min="6145" max="6145" width="3.28515625" style="318" customWidth="1"/>
    <col min="6146" max="6146" width="48.7109375" style="318" customWidth="1"/>
    <col min="6147" max="6147" width="2.7109375" style="318" customWidth="1"/>
    <col min="6148" max="6153" width="17.7109375" style="318" customWidth="1"/>
    <col min="6154" max="6400" width="11.42578125" style="318"/>
    <col min="6401" max="6401" width="3.28515625" style="318" customWidth="1"/>
    <col min="6402" max="6402" width="48.7109375" style="318" customWidth="1"/>
    <col min="6403" max="6403" width="2.7109375" style="318" customWidth="1"/>
    <col min="6404" max="6409" width="17.7109375" style="318" customWidth="1"/>
    <col min="6410" max="6656" width="11.42578125" style="318"/>
    <col min="6657" max="6657" width="3.28515625" style="318" customWidth="1"/>
    <col min="6658" max="6658" width="48.7109375" style="318" customWidth="1"/>
    <col min="6659" max="6659" width="2.7109375" style="318" customWidth="1"/>
    <col min="6660" max="6665" width="17.7109375" style="318" customWidth="1"/>
    <col min="6666" max="6912" width="11.42578125" style="318"/>
    <col min="6913" max="6913" width="3.28515625" style="318" customWidth="1"/>
    <col min="6914" max="6914" width="48.7109375" style="318" customWidth="1"/>
    <col min="6915" max="6915" width="2.7109375" style="318" customWidth="1"/>
    <col min="6916" max="6921" width="17.7109375" style="318" customWidth="1"/>
    <col min="6922" max="7168" width="11.42578125" style="318"/>
    <col min="7169" max="7169" width="3.28515625" style="318" customWidth="1"/>
    <col min="7170" max="7170" width="48.7109375" style="318" customWidth="1"/>
    <col min="7171" max="7171" width="2.7109375" style="318" customWidth="1"/>
    <col min="7172" max="7177" width="17.7109375" style="318" customWidth="1"/>
    <col min="7178" max="7424" width="11.42578125" style="318"/>
    <col min="7425" max="7425" width="3.28515625" style="318" customWidth="1"/>
    <col min="7426" max="7426" width="48.7109375" style="318" customWidth="1"/>
    <col min="7427" max="7427" width="2.7109375" style="318" customWidth="1"/>
    <col min="7428" max="7433" width="17.7109375" style="318" customWidth="1"/>
    <col min="7434" max="7680" width="11.42578125" style="318"/>
    <col min="7681" max="7681" width="3.28515625" style="318" customWidth="1"/>
    <col min="7682" max="7682" width="48.7109375" style="318" customWidth="1"/>
    <col min="7683" max="7683" width="2.7109375" style="318" customWidth="1"/>
    <col min="7684" max="7689" width="17.7109375" style="318" customWidth="1"/>
    <col min="7690" max="7936" width="11.42578125" style="318"/>
    <col min="7937" max="7937" width="3.28515625" style="318" customWidth="1"/>
    <col min="7938" max="7938" width="48.7109375" style="318" customWidth="1"/>
    <col min="7939" max="7939" width="2.7109375" style="318" customWidth="1"/>
    <col min="7940" max="7945" width="17.7109375" style="318" customWidth="1"/>
    <col min="7946" max="8192" width="11.42578125" style="318"/>
    <col min="8193" max="8193" width="3.28515625" style="318" customWidth="1"/>
    <col min="8194" max="8194" width="48.7109375" style="318" customWidth="1"/>
    <col min="8195" max="8195" width="2.7109375" style="318" customWidth="1"/>
    <col min="8196" max="8201" width="17.7109375" style="318" customWidth="1"/>
    <col min="8202" max="8448" width="11.42578125" style="318"/>
    <col min="8449" max="8449" width="3.28515625" style="318" customWidth="1"/>
    <col min="8450" max="8450" width="48.7109375" style="318" customWidth="1"/>
    <col min="8451" max="8451" width="2.7109375" style="318" customWidth="1"/>
    <col min="8452" max="8457" width="17.7109375" style="318" customWidth="1"/>
    <col min="8458" max="8704" width="11.42578125" style="318"/>
    <col min="8705" max="8705" width="3.28515625" style="318" customWidth="1"/>
    <col min="8706" max="8706" width="48.7109375" style="318" customWidth="1"/>
    <col min="8707" max="8707" width="2.7109375" style="318" customWidth="1"/>
    <col min="8708" max="8713" width="17.7109375" style="318" customWidth="1"/>
    <col min="8714" max="8960" width="11.42578125" style="318"/>
    <col min="8961" max="8961" width="3.28515625" style="318" customWidth="1"/>
    <col min="8962" max="8962" width="48.7109375" style="318" customWidth="1"/>
    <col min="8963" max="8963" width="2.7109375" style="318" customWidth="1"/>
    <col min="8964" max="8969" width="17.7109375" style="318" customWidth="1"/>
    <col min="8970" max="9216" width="11.42578125" style="318"/>
    <col min="9217" max="9217" width="3.28515625" style="318" customWidth="1"/>
    <col min="9218" max="9218" width="48.7109375" style="318" customWidth="1"/>
    <col min="9219" max="9219" width="2.7109375" style="318" customWidth="1"/>
    <col min="9220" max="9225" width="17.7109375" style="318" customWidth="1"/>
    <col min="9226" max="9472" width="11.42578125" style="318"/>
    <col min="9473" max="9473" width="3.28515625" style="318" customWidth="1"/>
    <col min="9474" max="9474" width="48.7109375" style="318" customWidth="1"/>
    <col min="9475" max="9475" width="2.7109375" style="318" customWidth="1"/>
    <col min="9476" max="9481" width="17.7109375" style="318" customWidth="1"/>
    <col min="9482" max="9728" width="11.42578125" style="318"/>
    <col min="9729" max="9729" width="3.28515625" style="318" customWidth="1"/>
    <col min="9730" max="9730" width="48.7109375" style="318" customWidth="1"/>
    <col min="9731" max="9731" width="2.7109375" style="318" customWidth="1"/>
    <col min="9732" max="9737" width="17.7109375" style="318" customWidth="1"/>
    <col min="9738" max="9984" width="11.42578125" style="318"/>
    <col min="9985" max="9985" width="3.28515625" style="318" customWidth="1"/>
    <col min="9986" max="9986" width="48.7109375" style="318" customWidth="1"/>
    <col min="9987" max="9987" width="2.7109375" style="318" customWidth="1"/>
    <col min="9988" max="9993" width="17.7109375" style="318" customWidth="1"/>
    <col min="9994" max="10240" width="11.42578125" style="318"/>
    <col min="10241" max="10241" width="3.28515625" style="318" customWidth="1"/>
    <col min="10242" max="10242" width="48.7109375" style="318" customWidth="1"/>
    <col min="10243" max="10243" width="2.7109375" style="318" customWidth="1"/>
    <col min="10244" max="10249" width="17.7109375" style="318" customWidth="1"/>
    <col min="10250" max="10496" width="11.42578125" style="318"/>
    <col min="10497" max="10497" width="3.28515625" style="318" customWidth="1"/>
    <col min="10498" max="10498" width="48.7109375" style="318" customWidth="1"/>
    <col min="10499" max="10499" width="2.7109375" style="318" customWidth="1"/>
    <col min="10500" max="10505" width="17.7109375" style="318" customWidth="1"/>
    <col min="10506" max="10752" width="11.42578125" style="318"/>
    <col min="10753" max="10753" width="3.28515625" style="318" customWidth="1"/>
    <col min="10754" max="10754" width="48.7109375" style="318" customWidth="1"/>
    <col min="10755" max="10755" width="2.7109375" style="318" customWidth="1"/>
    <col min="10756" max="10761" width="17.7109375" style="318" customWidth="1"/>
    <col min="10762" max="11008" width="11.42578125" style="318"/>
    <col min="11009" max="11009" width="3.28515625" style="318" customWidth="1"/>
    <col min="11010" max="11010" width="48.7109375" style="318" customWidth="1"/>
    <col min="11011" max="11011" width="2.7109375" style="318" customWidth="1"/>
    <col min="11012" max="11017" width="17.7109375" style="318" customWidth="1"/>
    <col min="11018" max="11264" width="11.42578125" style="318"/>
    <col min="11265" max="11265" width="3.28515625" style="318" customWidth="1"/>
    <col min="11266" max="11266" width="48.7109375" style="318" customWidth="1"/>
    <col min="11267" max="11267" width="2.7109375" style="318" customWidth="1"/>
    <col min="11268" max="11273" width="17.7109375" style="318" customWidth="1"/>
    <col min="11274" max="11520" width="11.42578125" style="318"/>
    <col min="11521" max="11521" width="3.28515625" style="318" customWidth="1"/>
    <col min="11522" max="11522" width="48.7109375" style="318" customWidth="1"/>
    <col min="11523" max="11523" width="2.7109375" style="318" customWidth="1"/>
    <col min="11524" max="11529" width="17.7109375" style="318" customWidth="1"/>
    <col min="11530" max="11776" width="11.42578125" style="318"/>
    <col min="11777" max="11777" width="3.28515625" style="318" customWidth="1"/>
    <col min="11778" max="11778" width="48.7109375" style="318" customWidth="1"/>
    <col min="11779" max="11779" width="2.7109375" style="318" customWidth="1"/>
    <col min="11780" max="11785" width="17.7109375" style="318" customWidth="1"/>
    <col min="11786" max="12032" width="11.42578125" style="318"/>
    <col min="12033" max="12033" width="3.28515625" style="318" customWidth="1"/>
    <col min="12034" max="12034" width="48.7109375" style="318" customWidth="1"/>
    <col min="12035" max="12035" width="2.7109375" style="318" customWidth="1"/>
    <col min="12036" max="12041" width="17.7109375" style="318" customWidth="1"/>
    <col min="12042" max="12288" width="11.42578125" style="318"/>
    <col min="12289" max="12289" width="3.28515625" style="318" customWidth="1"/>
    <col min="12290" max="12290" width="48.7109375" style="318" customWidth="1"/>
    <col min="12291" max="12291" width="2.7109375" style="318" customWidth="1"/>
    <col min="12292" max="12297" width="17.7109375" style="318" customWidth="1"/>
    <col min="12298" max="12544" width="11.42578125" style="318"/>
    <col min="12545" max="12545" width="3.28515625" style="318" customWidth="1"/>
    <col min="12546" max="12546" width="48.7109375" style="318" customWidth="1"/>
    <col min="12547" max="12547" width="2.7109375" style="318" customWidth="1"/>
    <col min="12548" max="12553" width="17.7109375" style="318" customWidth="1"/>
    <col min="12554" max="12800" width="11.42578125" style="318"/>
    <col min="12801" max="12801" width="3.28515625" style="318" customWidth="1"/>
    <col min="12802" max="12802" width="48.7109375" style="318" customWidth="1"/>
    <col min="12803" max="12803" width="2.7109375" style="318" customWidth="1"/>
    <col min="12804" max="12809" width="17.7109375" style="318" customWidth="1"/>
    <col min="12810" max="13056" width="11.42578125" style="318"/>
    <col min="13057" max="13057" width="3.28515625" style="318" customWidth="1"/>
    <col min="13058" max="13058" width="48.7109375" style="318" customWidth="1"/>
    <col min="13059" max="13059" width="2.7109375" style="318" customWidth="1"/>
    <col min="13060" max="13065" width="17.7109375" style="318" customWidth="1"/>
    <col min="13066" max="13312" width="11.42578125" style="318"/>
    <col min="13313" max="13313" width="3.28515625" style="318" customWidth="1"/>
    <col min="13314" max="13314" width="48.7109375" style="318" customWidth="1"/>
    <col min="13315" max="13315" width="2.7109375" style="318" customWidth="1"/>
    <col min="13316" max="13321" width="17.7109375" style="318" customWidth="1"/>
    <col min="13322" max="13568" width="11.42578125" style="318"/>
    <col min="13569" max="13569" width="3.28515625" style="318" customWidth="1"/>
    <col min="13570" max="13570" width="48.7109375" style="318" customWidth="1"/>
    <col min="13571" max="13571" width="2.7109375" style="318" customWidth="1"/>
    <col min="13572" max="13577" width="17.7109375" style="318" customWidth="1"/>
    <col min="13578" max="13824" width="11.42578125" style="318"/>
    <col min="13825" max="13825" width="3.28515625" style="318" customWidth="1"/>
    <col min="13826" max="13826" width="48.7109375" style="318" customWidth="1"/>
    <col min="13827" max="13827" width="2.7109375" style="318" customWidth="1"/>
    <col min="13828" max="13833" width="17.7109375" style="318" customWidth="1"/>
    <col min="13834" max="14080" width="11.42578125" style="318"/>
    <col min="14081" max="14081" width="3.28515625" style="318" customWidth="1"/>
    <col min="14082" max="14082" width="48.7109375" style="318" customWidth="1"/>
    <col min="14083" max="14083" width="2.7109375" style="318" customWidth="1"/>
    <col min="14084" max="14089" width="17.7109375" style="318" customWidth="1"/>
    <col min="14090" max="14336" width="11.42578125" style="318"/>
    <col min="14337" max="14337" width="3.28515625" style="318" customWidth="1"/>
    <col min="14338" max="14338" width="48.7109375" style="318" customWidth="1"/>
    <col min="14339" max="14339" width="2.7109375" style="318" customWidth="1"/>
    <col min="14340" max="14345" width="17.7109375" style="318" customWidth="1"/>
    <col min="14346" max="14592" width="11.42578125" style="318"/>
    <col min="14593" max="14593" width="3.28515625" style="318" customWidth="1"/>
    <col min="14594" max="14594" width="48.7109375" style="318" customWidth="1"/>
    <col min="14595" max="14595" width="2.7109375" style="318" customWidth="1"/>
    <col min="14596" max="14601" width="17.7109375" style="318" customWidth="1"/>
    <col min="14602" max="14848" width="11.42578125" style="318"/>
    <col min="14849" max="14849" width="3.28515625" style="318" customWidth="1"/>
    <col min="14850" max="14850" width="48.7109375" style="318" customWidth="1"/>
    <col min="14851" max="14851" width="2.7109375" style="318" customWidth="1"/>
    <col min="14852" max="14857" width="17.7109375" style="318" customWidth="1"/>
    <col min="14858" max="15104" width="11.42578125" style="318"/>
    <col min="15105" max="15105" width="3.28515625" style="318" customWidth="1"/>
    <col min="15106" max="15106" width="48.7109375" style="318" customWidth="1"/>
    <col min="15107" max="15107" width="2.7109375" style="318" customWidth="1"/>
    <col min="15108" max="15113" width="17.7109375" style="318" customWidth="1"/>
    <col min="15114" max="15360" width="11.42578125" style="318"/>
    <col min="15361" max="15361" width="3.28515625" style="318" customWidth="1"/>
    <col min="15362" max="15362" width="48.7109375" style="318" customWidth="1"/>
    <col min="15363" max="15363" width="2.7109375" style="318" customWidth="1"/>
    <col min="15364" max="15369" width="17.7109375" style="318" customWidth="1"/>
    <col min="15370" max="15616" width="11.42578125" style="318"/>
    <col min="15617" max="15617" width="3.28515625" style="318" customWidth="1"/>
    <col min="15618" max="15618" width="48.7109375" style="318" customWidth="1"/>
    <col min="15619" max="15619" width="2.7109375" style="318" customWidth="1"/>
    <col min="15620" max="15625" width="17.7109375" style="318" customWidth="1"/>
    <col min="15626" max="15872" width="11.42578125" style="318"/>
    <col min="15873" max="15873" width="3.28515625" style="318" customWidth="1"/>
    <col min="15874" max="15874" width="48.7109375" style="318" customWidth="1"/>
    <col min="15875" max="15875" width="2.7109375" style="318" customWidth="1"/>
    <col min="15876" max="15881" width="17.7109375" style="318" customWidth="1"/>
    <col min="15882" max="16128" width="11.42578125" style="318"/>
    <col min="16129" max="16129" width="3.28515625" style="318" customWidth="1"/>
    <col min="16130" max="16130" width="48.7109375" style="318" customWidth="1"/>
    <col min="16131" max="16131" width="2.7109375" style="318" customWidth="1"/>
    <col min="16132" max="16137" width="17.7109375" style="318" customWidth="1"/>
    <col min="16138" max="16384" width="11.42578125" style="318"/>
  </cols>
  <sheetData>
    <row r="1" spans="1:9">
      <c r="A1" s="326"/>
    </row>
    <row r="2" spans="1:9">
      <c r="A2" s="327"/>
      <c r="B2" s="841" t="s">
        <v>142</v>
      </c>
      <c r="C2" s="842"/>
      <c r="D2" s="842"/>
      <c r="E2" s="842"/>
      <c r="F2" s="842"/>
      <c r="G2" s="842"/>
      <c r="H2" s="842"/>
      <c r="I2" s="843"/>
    </row>
    <row r="3" spans="1:9">
      <c r="A3" s="330"/>
      <c r="B3" s="844" t="s">
        <v>150</v>
      </c>
      <c r="C3" s="845"/>
      <c r="D3" s="845"/>
      <c r="E3" s="845"/>
      <c r="F3" s="845"/>
      <c r="G3" s="845"/>
      <c r="H3" s="845"/>
      <c r="I3" s="846"/>
    </row>
    <row r="4" spans="1:9">
      <c r="B4" s="844" t="s">
        <v>148</v>
      </c>
      <c r="C4" s="845"/>
      <c r="D4" s="845"/>
      <c r="E4" s="845"/>
      <c r="F4" s="845"/>
      <c r="G4" s="845"/>
      <c r="H4" s="845"/>
      <c r="I4" s="846"/>
    </row>
    <row r="5" spans="1:9">
      <c r="B5" s="844" t="s">
        <v>572</v>
      </c>
      <c r="C5" s="845"/>
      <c r="D5" s="845"/>
      <c r="E5" s="845"/>
      <c r="F5" s="845"/>
      <c r="G5" s="845"/>
      <c r="H5" s="845"/>
      <c r="I5" s="846"/>
    </row>
    <row r="6" spans="1:9">
      <c r="B6" s="844" t="s">
        <v>143</v>
      </c>
      <c r="C6" s="845"/>
      <c r="D6" s="845"/>
      <c r="E6" s="845"/>
      <c r="F6" s="845"/>
      <c r="G6" s="845"/>
      <c r="H6" s="845"/>
      <c r="I6" s="846"/>
    </row>
    <row r="7" spans="1:9">
      <c r="B7" s="104"/>
      <c r="C7" s="103"/>
      <c r="D7" s="103"/>
      <c r="E7" s="103"/>
      <c r="F7" s="103"/>
      <c r="G7" s="103"/>
      <c r="H7" s="103"/>
      <c r="I7" s="105"/>
    </row>
    <row r="8" spans="1:9">
      <c r="B8" s="844" t="s">
        <v>144</v>
      </c>
      <c r="C8" s="99"/>
      <c r="D8" s="840" t="s">
        <v>145</v>
      </c>
      <c r="E8" s="840"/>
      <c r="F8" s="840"/>
      <c r="G8" s="840"/>
      <c r="H8" s="840"/>
      <c r="I8" s="847" t="s">
        <v>146</v>
      </c>
    </row>
    <row r="9" spans="1:9">
      <c r="B9" s="844"/>
      <c r="C9" s="100"/>
      <c r="D9" s="845" t="s">
        <v>94</v>
      </c>
      <c r="E9" s="848" t="s">
        <v>149</v>
      </c>
      <c r="F9" s="840" t="s">
        <v>27</v>
      </c>
      <c r="G9" s="840" t="s">
        <v>141</v>
      </c>
      <c r="H9" s="840" t="s">
        <v>147</v>
      </c>
      <c r="I9" s="847"/>
    </row>
    <row r="10" spans="1:9">
      <c r="B10" s="844"/>
      <c r="C10" s="101"/>
      <c r="D10" s="845"/>
      <c r="E10" s="848"/>
      <c r="F10" s="840"/>
      <c r="G10" s="840"/>
      <c r="H10" s="840"/>
      <c r="I10" s="847"/>
    </row>
    <row r="11" spans="1:9">
      <c r="B11" s="106"/>
      <c r="C11" s="95"/>
      <c r="D11" s="97" t="s">
        <v>0</v>
      </c>
      <c r="E11" s="97" t="s">
        <v>1</v>
      </c>
      <c r="F11" s="97" t="s">
        <v>2</v>
      </c>
      <c r="G11" s="97" t="s">
        <v>6</v>
      </c>
      <c r="H11" s="97" t="s">
        <v>3</v>
      </c>
      <c r="I11" s="107" t="s">
        <v>4</v>
      </c>
    </row>
    <row r="12" spans="1:9">
      <c r="B12" s="108" t="s">
        <v>155</v>
      </c>
      <c r="C12" s="98"/>
      <c r="D12" s="523">
        <f>D13+D14+D15+D18+D19+D22</f>
        <v>935035866</v>
      </c>
      <c r="E12" s="524">
        <f t="shared" ref="E12:E21" si="0">F12-D12</f>
        <v>4454324.75</v>
      </c>
      <c r="F12" s="523">
        <f>F13+F14+F15+F18+F19+F22</f>
        <v>939490190.75</v>
      </c>
      <c r="G12" s="523">
        <f>G13+G14+G15+G18+G19+G22</f>
        <v>851961238.71999979</v>
      </c>
      <c r="H12" s="523">
        <f>H13+H14+H15+H18+H19+H22</f>
        <v>851961238.71999979</v>
      </c>
      <c r="I12" s="525">
        <f t="shared" ref="I12:I22" si="1">F12-G12</f>
        <v>87528952.03000021</v>
      </c>
    </row>
    <row r="13" spans="1:9">
      <c r="B13" s="526" t="s">
        <v>151</v>
      </c>
      <c r="C13" s="96"/>
      <c r="D13" s="527">
        <f>893502286+34533580</f>
        <v>928035866</v>
      </c>
      <c r="E13" s="528">
        <f t="shared" si="0"/>
        <v>0</v>
      </c>
      <c r="F13" s="527">
        <f>893502286+34533580</f>
        <v>928035866</v>
      </c>
      <c r="G13" s="527">
        <v>841076508.85999978</v>
      </c>
      <c r="H13" s="527">
        <v>841076508.85999978</v>
      </c>
      <c r="I13" s="529">
        <f t="shared" si="1"/>
        <v>86959357.140000224</v>
      </c>
    </row>
    <row r="14" spans="1:9">
      <c r="B14" s="526" t="s">
        <v>152</v>
      </c>
      <c r="C14" s="96"/>
      <c r="D14" s="530">
        <v>0</v>
      </c>
      <c r="E14" s="528">
        <f t="shared" si="0"/>
        <v>0</v>
      </c>
      <c r="F14" s="530">
        <v>0</v>
      </c>
      <c r="G14" s="530">
        <v>0</v>
      </c>
      <c r="H14" s="530">
        <v>0</v>
      </c>
      <c r="I14" s="529">
        <f t="shared" si="1"/>
        <v>0</v>
      </c>
    </row>
    <row r="15" spans="1:9">
      <c r="B15" s="526" t="s">
        <v>158</v>
      </c>
      <c r="C15" s="96"/>
      <c r="D15" s="530">
        <f>D16+D17</f>
        <v>0</v>
      </c>
      <c r="E15" s="528">
        <f t="shared" si="0"/>
        <v>0</v>
      </c>
      <c r="F15" s="530">
        <f>F16+F17</f>
        <v>0</v>
      </c>
      <c r="G15" s="530">
        <f>G16+G17</f>
        <v>0</v>
      </c>
      <c r="H15" s="530">
        <f>H16+H17</f>
        <v>0</v>
      </c>
      <c r="I15" s="529">
        <f t="shared" si="1"/>
        <v>0</v>
      </c>
    </row>
    <row r="16" spans="1:9">
      <c r="B16" s="109" t="s">
        <v>159</v>
      </c>
      <c r="C16" s="96"/>
      <c r="D16" s="530">
        <v>0</v>
      </c>
      <c r="E16" s="528">
        <f t="shared" si="0"/>
        <v>0</v>
      </c>
      <c r="F16" s="530">
        <v>0</v>
      </c>
      <c r="G16" s="530">
        <v>0</v>
      </c>
      <c r="H16" s="530">
        <v>0</v>
      </c>
      <c r="I16" s="529">
        <f t="shared" si="1"/>
        <v>0</v>
      </c>
    </row>
    <row r="17" spans="2:9">
      <c r="B17" s="109" t="s">
        <v>160</v>
      </c>
      <c r="C17" s="96"/>
      <c r="D17" s="530">
        <v>0</v>
      </c>
      <c r="E17" s="528">
        <f t="shared" si="0"/>
        <v>0</v>
      </c>
      <c r="F17" s="530">
        <v>0</v>
      </c>
      <c r="G17" s="530">
        <v>0</v>
      </c>
      <c r="H17" s="530">
        <v>0</v>
      </c>
      <c r="I17" s="529">
        <f t="shared" si="1"/>
        <v>0</v>
      </c>
    </row>
    <row r="18" spans="2:9">
      <c r="B18" s="526" t="s">
        <v>153</v>
      </c>
      <c r="C18" s="96"/>
      <c r="D18" s="530">
        <v>0</v>
      </c>
      <c r="E18" s="528">
        <f t="shared" si="0"/>
        <v>0</v>
      </c>
      <c r="F18" s="530">
        <v>0</v>
      </c>
      <c r="G18" s="530">
        <v>0</v>
      </c>
      <c r="H18" s="530">
        <v>0</v>
      </c>
      <c r="I18" s="529">
        <f t="shared" si="1"/>
        <v>0</v>
      </c>
    </row>
    <row r="19" spans="2:9" ht="22.5">
      <c r="B19" s="531" t="s">
        <v>161</v>
      </c>
      <c r="C19" s="96"/>
      <c r="D19" s="530">
        <f>D20+D21</f>
        <v>0</v>
      </c>
      <c r="E19" s="528">
        <f t="shared" si="0"/>
        <v>0</v>
      </c>
      <c r="F19" s="530">
        <f>F20+F21</f>
        <v>0</v>
      </c>
      <c r="G19" s="530">
        <f>G20+G21</f>
        <v>0</v>
      </c>
      <c r="H19" s="530">
        <f>H20+H21</f>
        <v>0</v>
      </c>
      <c r="I19" s="529">
        <f t="shared" si="1"/>
        <v>0</v>
      </c>
    </row>
    <row r="20" spans="2:9">
      <c r="B20" s="109" t="s">
        <v>162</v>
      </c>
      <c r="C20" s="96"/>
      <c r="D20" s="530">
        <v>0</v>
      </c>
      <c r="E20" s="528">
        <f t="shared" si="0"/>
        <v>0</v>
      </c>
      <c r="F20" s="530">
        <v>0</v>
      </c>
      <c r="G20" s="530">
        <v>0</v>
      </c>
      <c r="H20" s="530">
        <v>0</v>
      </c>
      <c r="I20" s="529">
        <f t="shared" si="1"/>
        <v>0</v>
      </c>
    </row>
    <row r="21" spans="2:9">
      <c r="B21" s="109" t="s">
        <v>163</v>
      </c>
      <c r="C21" s="96"/>
      <c r="D21" s="530">
        <v>0</v>
      </c>
      <c r="E21" s="528">
        <f t="shared" si="0"/>
        <v>0</v>
      </c>
      <c r="F21" s="530">
        <v>0</v>
      </c>
      <c r="G21" s="530">
        <v>0</v>
      </c>
      <c r="H21" s="530">
        <v>0</v>
      </c>
      <c r="I21" s="529">
        <f t="shared" si="1"/>
        <v>0</v>
      </c>
    </row>
    <row r="22" spans="2:9">
      <c r="B22" s="526" t="s">
        <v>154</v>
      </c>
      <c r="C22" s="96"/>
      <c r="D22" s="530">
        <v>7000000</v>
      </c>
      <c r="E22" s="528">
        <f>F22-D22</f>
        <v>4454324.75</v>
      </c>
      <c r="F22" s="530">
        <v>11454324.75</v>
      </c>
      <c r="G22" s="530">
        <v>10884729.859999999</v>
      </c>
      <c r="H22" s="530">
        <v>10884729.859999999</v>
      </c>
      <c r="I22" s="529">
        <f t="shared" si="1"/>
        <v>569594.8900000006</v>
      </c>
    </row>
    <row r="23" spans="2:9">
      <c r="B23" s="526"/>
      <c r="C23" s="96"/>
      <c r="D23" s="530"/>
      <c r="E23" s="524"/>
      <c r="F23" s="530"/>
      <c r="G23" s="530"/>
      <c r="H23" s="530"/>
      <c r="I23" s="525"/>
    </row>
    <row r="24" spans="2:9">
      <c r="B24" s="108" t="s">
        <v>156</v>
      </c>
      <c r="C24" s="98"/>
      <c r="D24" s="532">
        <f>D25+D26+D27+D30+D31+D34</f>
        <v>0</v>
      </c>
      <c r="E24" s="524"/>
      <c r="F24" s="532">
        <f>F25+F26+F27+F30+F31+F34</f>
        <v>0</v>
      </c>
      <c r="G24" s="532">
        <f>G25+G26+G27+G30+G31+G34</f>
        <v>0</v>
      </c>
      <c r="H24" s="532">
        <f>H25+H26+H27+H30+H31+H34</f>
        <v>0</v>
      </c>
      <c r="I24" s="525">
        <f t="shared" ref="I24:I34" si="2">F24-G24</f>
        <v>0</v>
      </c>
    </row>
    <row r="25" spans="2:9">
      <c r="B25" s="526" t="s">
        <v>151</v>
      </c>
      <c r="C25" s="96"/>
      <c r="D25" s="530"/>
      <c r="E25" s="524"/>
      <c r="F25" s="530"/>
      <c r="G25" s="530"/>
      <c r="H25" s="530"/>
      <c r="I25" s="529">
        <f t="shared" si="2"/>
        <v>0</v>
      </c>
    </row>
    <row r="26" spans="2:9">
      <c r="B26" s="526" t="s">
        <v>152</v>
      </c>
      <c r="C26" s="96"/>
      <c r="D26" s="530">
        <v>0</v>
      </c>
      <c r="E26" s="524">
        <f t="shared" ref="E26:E34" si="3">F26-D26</f>
        <v>0</v>
      </c>
      <c r="F26" s="530"/>
      <c r="G26" s="530"/>
      <c r="H26" s="530"/>
      <c r="I26" s="529">
        <f t="shared" si="2"/>
        <v>0</v>
      </c>
    </row>
    <row r="27" spans="2:9">
      <c r="B27" s="526" t="s">
        <v>158</v>
      </c>
      <c r="C27" s="96"/>
      <c r="D27" s="530">
        <f>D28+D29</f>
        <v>0</v>
      </c>
      <c r="E27" s="528">
        <f t="shared" si="3"/>
        <v>0</v>
      </c>
      <c r="F27" s="530">
        <f>F28+F29</f>
        <v>0</v>
      </c>
      <c r="G27" s="530">
        <f>G28+G29</f>
        <v>0</v>
      </c>
      <c r="H27" s="530">
        <f>H28+H29</f>
        <v>0</v>
      </c>
      <c r="I27" s="529">
        <f t="shared" si="2"/>
        <v>0</v>
      </c>
    </row>
    <row r="28" spans="2:9">
      <c r="B28" s="109" t="s">
        <v>159</v>
      </c>
      <c r="C28" s="96"/>
      <c r="D28" s="530">
        <v>0</v>
      </c>
      <c r="E28" s="528">
        <f t="shared" si="3"/>
        <v>0</v>
      </c>
      <c r="F28" s="530">
        <v>0</v>
      </c>
      <c r="G28" s="530">
        <v>0</v>
      </c>
      <c r="H28" s="530">
        <v>0</v>
      </c>
      <c r="I28" s="529">
        <f t="shared" si="2"/>
        <v>0</v>
      </c>
    </row>
    <row r="29" spans="2:9">
      <c r="B29" s="109" t="s">
        <v>160</v>
      </c>
      <c r="C29" s="96"/>
      <c r="D29" s="530">
        <v>0</v>
      </c>
      <c r="E29" s="528">
        <f t="shared" si="3"/>
        <v>0</v>
      </c>
      <c r="F29" s="530">
        <v>0</v>
      </c>
      <c r="G29" s="530">
        <v>0</v>
      </c>
      <c r="H29" s="530">
        <v>0</v>
      </c>
      <c r="I29" s="529">
        <f t="shared" si="2"/>
        <v>0</v>
      </c>
    </row>
    <row r="30" spans="2:9">
      <c r="B30" s="526" t="s">
        <v>153</v>
      </c>
      <c r="C30" s="96"/>
      <c r="D30" s="530">
        <v>0</v>
      </c>
      <c r="E30" s="528">
        <f t="shared" si="3"/>
        <v>0</v>
      </c>
      <c r="F30" s="530">
        <v>0</v>
      </c>
      <c r="G30" s="530">
        <v>0</v>
      </c>
      <c r="H30" s="530">
        <v>0</v>
      </c>
      <c r="I30" s="529">
        <f t="shared" si="2"/>
        <v>0</v>
      </c>
    </row>
    <row r="31" spans="2:9" ht="22.5">
      <c r="B31" s="531" t="s">
        <v>161</v>
      </c>
      <c r="C31" s="96"/>
      <c r="D31" s="530">
        <f>D32+D33</f>
        <v>0</v>
      </c>
      <c r="E31" s="528">
        <f t="shared" si="3"/>
        <v>0</v>
      </c>
      <c r="F31" s="530">
        <f>F32+F33</f>
        <v>0</v>
      </c>
      <c r="G31" s="530">
        <f>G32+G33</f>
        <v>0</v>
      </c>
      <c r="H31" s="530">
        <f>H32+H33</f>
        <v>0</v>
      </c>
      <c r="I31" s="529">
        <f t="shared" si="2"/>
        <v>0</v>
      </c>
    </row>
    <row r="32" spans="2:9">
      <c r="B32" s="109" t="s">
        <v>162</v>
      </c>
      <c r="C32" s="96"/>
      <c r="D32" s="530">
        <v>0</v>
      </c>
      <c r="E32" s="528">
        <f t="shared" si="3"/>
        <v>0</v>
      </c>
      <c r="F32" s="530">
        <v>0</v>
      </c>
      <c r="G32" s="530">
        <v>0</v>
      </c>
      <c r="H32" s="530">
        <v>0</v>
      </c>
      <c r="I32" s="529">
        <f t="shared" si="2"/>
        <v>0</v>
      </c>
    </row>
    <row r="33" spans="2:9">
      <c r="B33" s="109" t="s">
        <v>163</v>
      </c>
      <c r="C33" s="96"/>
      <c r="D33" s="530">
        <v>0</v>
      </c>
      <c r="E33" s="528">
        <f t="shared" si="3"/>
        <v>0</v>
      </c>
      <c r="F33" s="530">
        <v>0</v>
      </c>
      <c r="G33" s="530">
        <v>0</v>
      </c>
      <c r="H33" s="530">
        <v>0</v>
      </c>
      <c r="I33" s="529">
        <f t="shared" si="2"/>
        <v>0</v>
      </c>
    </row>
    <row r="34" spans="2:9">
      <c r="B34" s="526" t="s">
        <v>154</v>
      </c>
      <c r="C34" s="96"/>
      <c r="D34" s="530">
        <v>0</v>
      </c>
      <c r="E34" s="528">
        <f t="shared" si="3"/>
        <v>0</v>
      </c>
      <c r="F34" s="530">
        <v>0</v>
      </c>
      <c r="G34" s="530">
        <v>0</v>
      </c>
      <c r="H34" s="530">
        <v>0</v>
      </c>
      <c r="I34" s="529">
        <f t="shared" si="2"/>
        <v>0</v>
      </c>
    </row>
    <row r="35" spans="2:9">
      <c r="B35" s="526"/>
      <c r="C35" s="533"/>
      <c r="D35" s="530"/>
      <c r="E35" s="524"/>
      <c r="F35" s="530"/>
      <c r="G35" s="530"/>
      <c r="H35" s="530"/>
      <c r="I35" s="525"/>
    </row>
    <row r="36" spans="2:9">
      <c r="B36" s="108" t="s">
        <v>157</v>
      </c>
      <c r="C36" s="102"/>
      <c r="D36" s="523">
        <f>D12+D24</f>
        <v>935035866</v>
      </c>
      <c r="E36" s="524">
        <f>F36-D36</f>
        <v>4454324.75</v>
      </c>
      <c r="F36" s="523">
        <f>F12+F24</f>
        <v>939490190.75</v>
      </c>
      <c r="G36" s="523">
        <f>G12+G24</f>
        <v>851961238.71999979</v>
      </c>
      <c r="H36" s="523">
        <f>H12+H24</f>
        <v>851961238.71999979</v>
      </c>
      <c r="I36" s="525">
        <f>F36-G36</f>
        <v>87528952.03000021</v>
      </c>
    </row>
    <row r="37" spans="2:9">
      <c r="B37" s="110"/>
      <c r="C37" s="111"/>
      <c r="D37" s="534"/>
      <c r="E37" s="534"/>
      <c r="F37" s="534"/>
      <c r="G37" s="534"/>
      <c r="H37" s="534"/>
      <c r="I37" s="535"/>
    </row>
  </sheetData>
  <mergeCells count="13">
    <mergeCell ref="F9:F10"/>
    <mergeCell ref="G9:G10"/>
    <mergeCell ref="H9:H10"/>
    <mergeCell ref="B2:I2"/>
    <mergeCell ref="B3:I3"/>
    <mergeCell ref="B4:I4"/>
    <mergeCell ref="B5:I5"/>
    <mergeCell ref="B6:I6"/>
    <mergeCell ref="B8:B10"/>
    <mergeCell ref="D8:H8"/>
    <mergeCell ref="I8:I10"/>
    <mergeCell ref="D9:D10"/>
    <mergeCell ref="E9:E10"/>
  </mergeCells>
  <conditionalFormatting sqref="D11:I11">
    <cfRule type="cellIs" dxfId="1" priority="2" operator="equal">
      <formula>0</formula>
    </cfRule>
  </conditionalFormatting>
  <conditionalFormatting sqref="D37">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G94"/>
  <sheetViews>
    <sheetView showGridLines="0" view="pageBreakPreview" topLeftCell="A43" zoomScale="60" zoomScaleNormal="145" zoomScalePageLayoutView="85" workbookViewId="0">
      <selection activeCell="G62" sqref="G62"/>
    </sheetView>
  </sheetViews>
  <sheetFormatPr baseColWidth="10" defaultColWidth="11.42578125" defaultRowHeight="13.5"/>
  <cols>
    <col min="1" max="1" width="6.7109375" style="1" customWidth="1"/>
    <col min="2" max="3" width="3.42578125" style="1" customWidth="1"/>
    <col min="4" max="4" width="4.5703125" style="1" customWidth="1"/>
    <col min="5" max="5" width="4.140625" style="1" bestFit="1" customWidth="1"/>
    <col min="6" max="6" width="47" style="1" customWidth="1"/>
    <col min="7" max="7" width="110.42578125" style="1" customWidth="1"/>
    <col min="8" max="16384" width="11.42578125" style="1"/>
  </cols>
  <sheetData>
    <row r="1" spans="1:7" ht="35.1" customHeight="1">
      <c r="A1" s="567" t="s">
        <v>87</v>
      </c>
      <c r="B1" s="568"/>
      <c r="C1" s="568"/>
      <c r="D1" s="568"/>
      <c r="E1" s="568"/>
      <c r="F1" s="568"/>
      <c r="G1" s="569"/>
    </row>
    <row r="2" spans="1:7" ht="6" customHeight="1">
      <c r="G2" s="56"/>
    </row>
    <row r="3" spans="1:7" ht="20.100000000000001" customHeight="1">
      <c r="A3" s="570" t="s">
        <v>311</v>
      </c>
      <c r="B3" s="571"/>
      <c r="C3" s="571"/>
      <c r="D3" s="571"/>
      <c r="E3" s="571"/>
      <c r="F3" s="571"/>
      <c r="G3" s="572"/>
    </row>
    <row r="4" spans="1:7" ht="20.100000000000001" customHeight="1">
      <c r="A4" s="570" t="s">
        <v>573</v>
      </c>
      <c r="B4" s="571"/>
      <c r="C4" s="571"/>
      <c r="D4" s="571"/>
      <c r="E4" s="571"/>
      <c r="F4" s="571"/>
      <c r="G4" s="572"/>
    </row>
    <row r="5" spans="1:7" ht="34.15" customHeight="1">
      <c r="A5" s="565" t="s">
        <v>85</v>
      </c>
      <c r="B5" s="565" t="s">
        <v>44</v>
      </c>
      <c r="C5" s="565" t="s">
        <v>42</v>
      </c>
      <c r="D5" s="565" t="s">
        <v>43</v>
      </c>
      <c r="E5" s="565" t="s">
        <v>12</v>
      </c>
      <c r="F5" s="565" t="s">
        <v>13</v>
      </c>
      <c r="G5" s="565" t="s">
        <v>197</v>
      </c>
    </row>
    <row r="6" spans="1:7" ht="20.65" customHeight="1">
      <c r="A6" s="851"/>
      <c r="B6" s="851"/>
      <c r="C6" s="851"/>
      <c r="D6" s="851"/>
      <c r="E6" s="851"/>
      <c r="F6" s="851"/>
      <c r="G6" s="851"/>
    </row>
    <row r="7" spans="1:7" s="32" customFormat="1" ht="24">
      <c r="A7" s="126">
        <v>1</v>
      </c>
      <c r="B7" s="126"/>
      <c r="C7" s="126"/>
      <c r="D7" s="126"/>
      <c r="E7" s="126"/>
      <c r="F7" s="145" t="s">
        <v>206</v>
      </c>
      <c r="G7" s="146"/>
    </row>
    <row r="8" spans="1:7" s="32" customFormat="1" ht="15" customHeight="1">
      <c r="A8" s="146"/>
      <c r="B8" s="146">
        <v>1</v>
      </c>
      <c r="C8" s="146"/>
      <c r="D8" s="146"/>
      <c r="E8" s="146"/>
      <c r="F8" s="145" t="s">
        <v>207</v>
      </c>
      <c r="G8" s="147"/>
    </row>
    <row r="9" spans="1:7" s="32" customFormat="1" ht="15" customHeight="1">
      <c r="A9" s="126"/>
      <c r="B9" s="126"/>
      <c r="C9" s="146">
        <v>2</v>
      </c>
      <c r="D9" s="146"/>
      <c r="E9" s="146"/>
      <c r="F9" s="145" t="s">
        <v>208</v>
      </c>
      <c r="G9" s="147"/>
    </row>
    <row r="10" spans="1:7" s="376" customFormat="1" ht="15" customHeight="1">
      <c r="A10" s="260"/>
      <c r="B10" s="260"/>
      <c r="C10" s="260"/>
      <c r="D10" s="403">
        <v>4</v>
      </c>
      <c r="E10" s="403"/>
      <c r="F10" s="239" t="s">
        <v>209</v>
      </c>
      <c r="G10" s="152"/>
    </row>
    <row r="11" spans="1:7" s="376" customFormat="1" ht="12">
      <c r="A11" s="260"/>
      <c r="B11" s="260"/>
      <c r="C11" s="260"/>
      <c r="D11" s="260"/>
      <c r="E11" s="403">
        <v>201</v>
      </c>
      <c r="F11" s="239" t="s">
        <v>211</v>
      </c>
      <c r="G11" s="375"/>
    </row>
    <row r="12" spans="1:7" s="376" customFormat="1" ht="15" customHeight="1">
      <c r="A12" s="260"/>
      <c r="B12" s="260">
        <v>2</v>
      </c>
      <c r="C12" s="260"/>
      <c r="D12" s="260"/>
      <c r="E12" s="260"/>
      <c r="F12" s="239" t="s">
        <v>213</v>
      </c>
      <c r="G12" s="404"/>
    </row>
    <row r="13" spans="1:7" s="376" customFormat="1" ht="15" customHeight="1">
      <c r="A13" s="260"/>
      <c r="B13" s="260"/>
      <c r="C13" s="260">
        <v>2</v>
      </c>
      <c r="D13" s="260"/>
      <c r="E13" s="260"/>
      <c r="F13" s="239" t="s">
        <v>214</v>
      </c>
      <c r="G13" s="404"/>
    </row>
    <row r="14" spans="1:7" s="376" customFormat="1" ht="15" customHeight="1">
      <c r="A14" s="260"/>
      <c r="B14" s="260"/>
      <c r="C14" s="260"/>
      <c r="D14" s="260">
        <v>6</v>
      </c>
      <c r="E14" s="260"/>
      <c r="F14" s="239" t="s">
        <v>215</v>
      </c>
      <c r="G14" s="404"/>
    </row>
    <row r="15" spans="1:7" s="376" customFormat="1" ht="36">
      <c r="A15" s="260"/>
      <c r="B15" s="260"/>
      <c r="C15" s="260"/>
      <c r="D15" s="260"/>
      <c r="E15" s="260">
        <v>203</v>
      </c>
      <c r="F15" s="239" t="s">
        <v>216</v>
      </c>
      <c r="G15" s="375" t="s">
        <v>660</v>
      </c>
    </row>
    <row r="16" spans="1:7" s="376" customFormat="1" ht="15" customHeight="1">
      <c r="A16" s="260"/>
      <c r="B16" s="260"/>
      <c r="C16" s="260">
        <v>3</v>
      </c>
      <c r="D16" s="260"/>
      <c r="E16" s="260"/>
      <c r="F16" s="239" t="s">
        <v>218</v>
      </c>
      <c r="G16" s="404"/>
    </row>
    <row r="17" spans="1:7" s="376" customFormat="1" ht="15" customHeight="1">
      <c r="A17" s="260"/>
      <c r="B17" s="260"/>
      <c r="C17" s="405"/>
      <c r="D17" s="260">
        <v>3</v>
      </c>
      <c r="E17" s="260"/>
      <c r="F17" s="239" t="s">
        <v>219</v>
      </c>
      <c r="G17" s="404"/>
    </row>
    <row r="18" spans="1:7" s="376" customFormat="1" ht="24">
      <c r="A18" s="260"/>
      <c r="B18" s="260"/>
      <c r="C18" s="405"/>
      <c r="D18" s="260"/>
      <c r="E18" s="260">
        <v>207</v>
      </c>
      <c r="F18" s="239" t="s">
        <v>220</v>
      </c>
      <c r="G18" s="375"/>
    </row>
    <row r="19" spans="1:7" s="376" customFormat="1" ht="24">
      <c r="A19" s="260"/>
      <c r="B19" s="260"/>
      <c r="C19" s="260">
        <v>4</v>
      </c>
      <c r="D19" s="260"/>
      <c r="E19" s="260"/>
      <c r="F19" s="239" t="s">
        <v>222</v>
      </c>
      <c r="G19" s="152"/>
    </row>
    <row r="20" spans="1:7" s="376" customFormat="1" ht="15" customHeight="1">
      <c r="A20" s="260"/>
      <c r="B20" s="260"/>
      <c r="C20" s="260"/>
      <c r="D20" s="260">
        <v>1</v>
      </c>
      <c r="E20" s="260"/>
      <c r="F20" s="239" t="s">
        <v>223</v>
      </c>
      <c r="G20" s="152"/>
    </row>
    <row r="21" spans="1:7" s="376" customFormat="1" ht="36">
      <c r="A21" s="260"/>
      <c r="B21" s="260"/>
      <c r="C21" s="260"/>
      <c r="D21" s="260"/>
      <c r="E21" s="260">
        <v>211</v>
      </c>
      <c r="F21" s="239" t="s">
        <v>224</v>
      </c>
      <c r="G21" s="375" t="s">
        <v>661</v>
      </c>
    </row>
    <row r="22" spans="1:7" s="376" customFormat="1" ht="24">
      <c r="A22" s="260"/>
      <c r="B22" s="260"/>
      <c r="C22" s="260"/>
      <c r="D22" s="260"/>
      <c r="E22" s="260">
        <v>212</v>
      </c>
      <c r="F22" s="239" t="s">
        <v>226</v>
      </c>
      <c r="G22" s="375"/>
    </row>
    <row r="23" spans="1:7" s="376" customFormat="1" ht="15" customHeight="1">
      <c r="A23" s="260"/>
      <c r="B23" s="260"/>
      <c r="C23" s="260"/>
      <c r="D23" s="260">
        <v>2</v>
      </c>
      <c r="E23" s="260"/>
      <c r="F23" s="406" t="s">
        <v>227</v>
      </c>
      <c r="G23" s="152"/>
    </row>
    <row r="24" spans="1:7" s="376" customFormat="1" ht="39" customHeight="1">
      <c r="A24" s="260"/>
      <c r="B24" s="260"/>
      <c r="C24" s="260"/>
      <c r="D24" s="260"/>
      <c r="E24" s="260">
        <v>213</v>
      </c>
      <c r="F24" s="239" t="s">
        <v>228</v>
      </c>
      <c r="G24" s="375" t="s">
        <v>662</v>
      </c>
    </row>
    <row r="25" spans="1:7" s="376" customFormat="1" ht="24">
      <c r="A25" s="260"/>
      <c r="B25" s="260"/>
      <c r="C25" s="260"/>
      <c r="D25" s="260"/>
      <c r="E25" s="260">
        <v>214</v>
      </c>
      <c r="F25" s="239" t="s">
        <v>229</v>
      </c>
      <c r="G25" s="375"/>
    </row>
    <row r="26" spans="1:7" s="376" customFormat="1" ht="36">
      <c r="A26" s="260"/>
      <c r="B26" s="260"/>
      <c r="C26" s="260"/>
      <c r="D26" s="260"/>
      <c r="E26" s="260">
        <v>215</v>
      </c>
      <c r="F26" s="239" t="s">
        <v>230</v>
      </c>
      <c r="G26" s="375" t="s">
        <v>587</v>
      </c>
    </row>
    <row r="27" spans="1:7" s="376" customFormat="1" ht="15" customHeight="1">
      <c r="A27" s="260"/>
      <c r="B27" s="260"/>
      <c r="C27" s="260">
        <v>5</v>
      </c>
      <c r="D27" s="260"/>
      <c r="E27" s="260"/>
      <c r="F27" s="239" t="s">
        <v>231</v>
      </c>
      <c r="G27" s="152"/>
    </row>
    <row r="28" spans="1:7" s="376" customFormat="1" ht="15" customHeight="1">
      <c r="A28" s="196"/>
      <c r="B28" s="196"/>
      <c r="C28" s="196"/>
      <c r="D28" s="196">
        <v>1</v>
      </c>
      <c r="E28" s="196"/>
      <c r="F28" s="407" t="s">
        <v>232</v>
      </c>
      <c r="G28" s="195"/>
    </row>
    <row r="29" spans="1:7" s="376" customFormat="1" ht="24">
      <c r="A29" s="260"/>
      <c r="B29" s="260"/>
      <c r="C29" s="260"/>
      <c r="D29" s="260"/>
      <c r="E29" s="260">
        <v>216</v>
      </c>
      <c r="F29" s="239" t="s">
        <v>233</v>
      </c>
      <c r="G29" s="375" t="s">
        <v>663</v>
      </c>
    </row>
    <row r="30" spans="1:7" s="376" customFormat="1" ht="24">
      <c r="A30" s="260"/>
      <c r="B30" s="260"/>
      <c r="C30" s="260"/>
      <c r="D30" s="260"/>
      <c r="E30" s="260">
        <v>218</v>
      </c>
      <c r="F30" s="239" t="s">
        <v>235</v>
      </c>
      <c r="G30" s="375"/>
    </row>
    <row r="31" spans="1:7" s="376" customFormat="1" ht="15" customHeight="1">
      <c r="A31" s="260"/>
      <c r="B31" s="260"/>
      <c r="C31" s="260">
        <v>6</v>
      </c>
      <c r="D31" s="260"/>
      <c r="E31" s="260"/>
      <c r="F31" s="239" t="s">
        <v>236</v>
      </c>
      <c r="G31" s="152"/>
    </row>
    <row r="32" spans="1:7" s="376" customFormat="1" ht="15" customHeight="1">
      <c r="A32" s="260"/>
      <c r="B32" s="260"/>
      <c r="C32" s="260"/>
      <c r="D32" s="260">
        <v>9</v>
      </c>
      <c r="E32" s="260"/>
      <c r="F32" s="239" t="s">
        <v>237</v>
      </c>
      <c r="G32" s="152"/>
    </row>
    <row r="33" spans="1:7" s="11" customFormat="1" ht="24">
      <c r="A33" s="260"/>
      <c r="B33" s="260"/>
      <c r="C33" s="260"/>
      <c r="D33" s="260"/>
      <c r="E33" s="260">
        <v>227</v>
      </c>
      <c r="F33" s="408" t="s">
        <v>238</v>
      </c>
      <c r="G33" s="375"/>
    </row>
    <row r="34" spans="1:7" s="11" customFormat="1" ht="30.75" customHeight="1">
      <c r="A34" s="260"/>
      <c r="B34" s="260"/>
      <c r="C34" s="260"/>
      <c r="D34" s="260"/>
      <c r="E34" s="260">
        <v>228</v>
      </c>
      <c r="F34" s="239" t="s">
        <v>239</v>
      </c>
      <c r="G34" s="375" t="s">
        <v>664</v>
      </c>
    </row>
    <row r="35" spans="1:7" s="11" customFormat="1" ht="27.75" customHeight="1">
      <c r="A35" s="260"/>
      <c r="B35" s="260"/>
      <c r="C35" s="260"/>
      <c r="D35" s="260"/>
      <c r="E35" s="260">
        <v>229</v>
      </c>
      <c r="F35" s="239" t="s">
        <v>240</v>
      </c>
      <c r="G35" s="375"/>
    </row>
    <row r="36" spans="1:7" s="11" customFormat="1" ht="48">
      <c r="A36" s="260"/>
      <c r="B36" s="260"/>
      <c r="C36" s="260"/>
      <c r="D36" s="260"/>
      <c r="E36" s="260">
        <v>230</v>
      </c>
      <c r="F36" s="239" t="s">
        <v>241</v>
      </c>
      <c r="G36" s="375" t="s">
        <v>665</v>
      </c>
    </row>
    <row r="37" spans="1:7" s="11" customFormat="1">
      <c r="A37" s="260"/>
      <c r="B37" s="260">
        <v>3</v>
      </c>
      <c r="C37" s="260"/>
      <c r="D37" s="260"/>
      <c r="E37" s="260"/>
      <c r="F37" s="239" t="s">
        <v>242</v>
      </c>
      <c r="G37" s="152"/>
    </row>
    <row r="38" spans="1:7" s="11" customFormat="1" ht="24">
      <c r="A38" s="260"/>
      <c r="B38" s="260"/>
      <c r="C38" s="260">
        <v>1</v>
      </c>
      <c r="D38" s="260"/>
      <c r="E38" s="260"/>
      <c r="F38" s="239" t="s">
        <v>243</v>
      </c>
      <c r="G38" s="152"/>
    </row>
    <row r="39" spans="1:7" s="11" customFormat="1">
      <c r="A39" s="260"/>
      <c r="B39" s="260"/>
      <c r="C39" s="260"/>
      <c r="D39" s="260">
        <v>2</v>
      </c>
      <c r="E39" s="260"/>
      <c r="F39" s="239" t="s">
        <v>244</v>
      </c>
      <c r="G39" s="152"/>
    </row>
    <row r="40" spans="1:7" s="11" customFormat="1" ht="48">
      <c r="A40" s="260"/>
      <c r="B40" s="260"/>
      <c r="C40" s="260"/>
      <c r="D40" s="260"/>
      <c r="E40" s="260">
        <v>232</v>
      </c>
      <c r="F40" s="239" t="s">
        <v>245</v>
      </c>
      <c r="G40" s="375" t="s">
        <v>666</v>
      </c>
    </row>
    <row r="41" spans="1:7" s="11" customFormat="1" ht="24">
      <c r="A41" s="260">
        <v>2</v>
      </c>
      <c r="B41" s="260"/>
      <c r="C41" s="260"/>
      <c r="D41" s="260"/>
      <c r="E41" s="260"/>
      <c r="F41" s="239" t="s">
        <v>246</v>
      </c>
      <c r="G41" s="260"/>
    </row>
    <row r="42" spans="1:7" s="11" customFormat="1">
      <c r="A42" s="260"/>
      <c r="B42" s="260">
        <v>1</v>
      </c>
      <c r="C42" s="260"/>
      <c r="D42" s="260"/>
      <c r="E42" s="260"/>
      <c r="F42" s="239" t="s">
        <v>207</v>
      </c>
      <c r="G42" s="152"/>
    </row>
    <row r="43" spans="1:7" s="11" customFormat="1" ht="24">
      <c r="A43" s="260"/>
      <c r="B43" s="260"/>
      <c r="C43" s="260">
        <v>7</v>
      </c>
      <c r="D43" s="260"/>
      <c r="E43" s="260"/>
      <c r="F43" s="239" t="s">
        <v>247</v>
      </c>
      <c r="G43" s="152"/>
    </row>
    <row r="44" spans="1:7" s="11" customFormat="1">
      <c r="A44" s="260"/>
      <c r="B44" s="260"/>
      <c r="C44" s="260"/>
      <c r="D44" s="260">
        <v>1</v>
      </c>
      <c r="E44" s="260"/>
      <c r="F44" s="239" t="s">
        <v>248</v>
      </c>
      <c r="G44" s="152"/>
    </row>
    <row r="45" spans="1:7" s="11" customFormat="1" ht="36">
      <c r="A45" s="260"/>
      <c r="B45" s="260"/>
      <c r="C45" s="260"/>
      <c r="D45" s="260"/>
      <c r="E45" s="260">
        <v>201</v>
      </c>
      <c r="F45" s="239" t="s">
        <v>249</v>
      </c>
      <c r="G45" s="375" t="s">
        <v>667</v>
      </c>
    </row>
    <row r="46" spans="1:7" s="11" customFormat="1" ht="48">
      <c r="A46" s="260"/>
      <c r="B46" s="260"/>
      <c r="C46" s="260"/>
      <c r="D46" s="260"/>
      <c r="E46" s="260">
        <v>203</v>
      </c>
      <c r="F46" s="239" t="s">
        <v>250</v>
      </c>
      <c r="G46" s="375" t="s">
        <v>668</v>
      </c>
    </row>
    <row r="47" spans="1:7" s="11" customFormat="1">
      <c r="A47" s="196"/>
      <c r="B47" s="196"/>
      <c r="C47" s="196"/>
      <c r="D47" s="196">
        <v>2</v>
      </c>
      <c r="E47" s="196"/>
      <c r="F47" s="407" t="s">
        <v>251</v>
      </c>
      <c r="G47" s="195"/>
    </row>
    <row r="48" spans="1:7" s="11" customFormat="1" ht="48">
      <c r="A48" s="260"/>
      <c r="B48" s="260"/>
      <c r="C48" s="260"/>
      <c r="D48" s="260"/>
      <c r="E48" s="260">
        <v>204</v>
      </c>
      <c r="F48" s="239" t="s">
        <v>252</v>
      </c>
      <c r="G48" s="375" t="s">
        <v>669</v>
      </c>
    </row>
    <row r="49" spans="1:7" s="11" customFormat="1">
      <c r="A49" s="260">
        <v>3</v>
      </c>
      <c r="B49" s="260"/>
      <c r="C49" s="260"/>
      <c r="D49" s="260"/>
      <c r="E49" s="260"/>
      <c r="F49" s="239" t="s">
        <v>254</v>
      </c>
      <c r="G49" s="152"/>
    </row>
    <row r="50" spans="1:7" s="11" customFormat="1">
      <c r="A50" s="260"/>
      <c r="B50" s="260">
        <v>3</v>
      </c>
      <c r="C50" s="260"/>
      <c r="D50" s="260"/>
      <c r="E50" s="260"/>
      <c r="F50" s="239" t="s">
        <v>255</v>
      </c>
      <c r="G50" s="152"/>
    </row>
    <row r="51" spans="1:7" s="11" customFormat="1" ht="24">
      <c r="A51" s="260"/>
      <c r="B51" s="260"/>
      <c r="C51" s="260">
        <v>1</v>
      </c>
      <c r="D51" s="260"/>
      <c r="E51" s="260"/>
      <c r="F51" s="239" t="s">
        <v>243</v>
      </c>
      <c r="G51" s="152"/>
    </row>
    <row r="52" spans="1:7" s="11" customFormat="1" ht="24">
      <c r="A52" s="260"/>
      <c r="B52" s="260"/>
      <c r="C52" s="260"/>
      <c r="D52" s="260">
        <v>1</v>
      </c>
      <c r="E52" s="260"/>
      <c r="F52" s="239" t="s">
        <v>256</v>
      </c>
      <c r="G52" s="152"/>
    </row>
    <row r="53" spans="1:7" s="11" customFormat="1" ht="48">
      <c r="A53" s="260"/>
      <c r="B53" s="260"/>
      <c r="C53" s="260"/>
      <c r="D53" s="260"/>
      <c r="E53" s="260">
        <v>215</v>
      </c>
      <c r="F53" s="239" t="s">
        <v>257</v>
      </c>
      <c r="G53" s="375" t="s">
        <v>670</v>
      </c>
    </row>
    <row r="54" spans="1:7" s="11" customFormat="1">
      <c r="A54" s="260"/>
      <c r="B54" s="260"/>
      <c r="C54" s="260">
        <v>9</v>
      </c>
      <c r="D54" s="260"/>
      <c r="E54" s="260"/>
      <c r="F54" s="239" t="s">
        <v>259</v>
      </c>
      <c r="G54" s="152"/>
    </row>
    <row r="55" spans="1:7" s="11" customFormat="1">
      <c r="A55" s="260"/>
      <c r="B55" s="260"/>
      <c r="C55" s="260"/>
      <c r="D55" s="260">
        <v>3</v>
      </c>
      <c r="E55" s="260"/>
      <c r="F55" s="239" t="s">
        <v>260</v>
      </c>
      <c r="G55" s="152"/>
    </row>
    <row r="56" spans="1:7" s="11" customFormat="1" ht="36">
      <c r="A56" s="260"/>
      <c r="B56" s="260"/>
      <c r="C56" s="260"/>
      <c r="D56" s="260"/>
      <c r="E56" s="260">
        <v>201</v>
      </c>
      <c r="F56" s="239" t="s">
        <v>261</v>
      </c>
      <c r="G56" s="375" t="s">
        <v>671</v>
      </c>
    </row>
    <row r="57" spans="1:7" s="11" customFormat="1" ht="24">
      <c r="A57" s="260">
        <v>4</v>
      </c>
      <c r="B57" s="260"/>
      <c r="C57" s="260"/>
      <c r="D57" s="260"/>
      <c r="E57" s="260"/>
      <c r="F57" s="239" t="s">
        <v>263</v>
      </c>
      <c r="G57" s="152"/>
    </row>
    <row r="58" spans="1:7" s="11" customFormat="1">
      <c r="A58" s="260"/>
      <c r="B58" s="260">
        <v>2</v>
      </c>
      <c r="C58" s="260"/>
      <c r="D58" s="260"/>
      <c r="E58" s="260"/>
      <c r="F58" s="239" t="s">
        <v>213</v>
      </c>
      <c r="G58" s="152"/>
    </row>
    <row r="59" spans="1:7" s="11" customFormat="1">
      <c r="A59" s="260"/>
      <c r="B59" s="260"/>
      <c r="C59" s="260">
        <v>1</v>
      </c>
      <c r="D59" s="260"/>
      <c r="E59" s="260"/>
      <c r="F59" s="239" t="s">
        <v>264</v>
      </c>
      <c r="G59" s="152"/>
    </row>
    <row r="60" spans="1:7" s="11" customFormat="1">
      <c r="A60" s="260"/>
      <c r="B60" s="260"/>
      <c r="C60" s="260"/>
      <c r="D60" s="260">
        <v>1</v>
      </c>
      <c r="E60" s="260"/>
      <c r="F60" s="239" t="s">
        <v>265</v>
      </c>
      <c r="G60" s="152"/>
    </row>
    <row r="61" spans="1:7" s="11" customFormat="1" ht="48">
      <c r="A61" s="260"/>
      <c r="B61" s="260"/>
      <c r="C61" s="260"/>
      <c r="D61" s="260"/>
      <c r="E61" s="260">
        <v>203</v>
      </c>
      <c r="F61" s="239" t="s">
        <v>266</v>
      </c>
      <c r="G61" s="375" t="s">
        <v>672</v>
      </c>
    </row>
    <row r="62" spans="1:7" s="11" customFormat="1" ht="24">
      <c r="A62" s="260"/>
      <c r="B62" s="260"/>
      <c r="C62" s="260"/>
      <c r="D62" s="260">
        <v>3</v>
      </c>
      <c r="E62" s="260"/>
      <c r="F62" s="239" t="s">
        <v>268</v>
      </c>
      <c r="G62" s="152"/>
    </row>
    <row r="63" spans="1:7" s="11" customFormat="1" ht="48">
      <c r="A63" s="260"/>
      <c r="B63" s="260"/>
      <c r="C63" s="260"/>
      <c r="D63" s="260"/>
      <c r="E63" s="260">
        <v>206</v>
      </c>
      <c r="F63" s="239" t="s">
        <v>269</v>
      </c>
      <c r="G63" s="375" t="s">
        <v>673</v>
      </c>
    </row>
    <row r="64" spans="1:7" s="11" customFormat="1" ht="24">
      <c r="A64" s="260"/>
      <c r="B64" s="260"/>
      <c r="C64" s="260"/>
      <c r="D64" s="260">
        <v>5</v>
      </c>
      <c r="E64" s="260"/>
      <c r="F64" s="239" t="s">
        <v>271</v>
      </c>
      <c r="G64" s="152"/>
    </row>
    <row r="65" spans="1:7" s="11" customFormat="1" ht="36">
      <c r="A65" s="196"/>
      <c r="B65" s="196"/>
      <c r="C65" s="196"/>
      <c r="D65" s="196"/>
      <c r="E65" s="196">
        <v>207</v>
      </c>
      <c r="F65" s="407" t="s">
        <v>272</v>
      </c>
      <c r="G65" s="544" t="s">
        <v>674</v>
      </c>
    </row>
    <row r="66" spans="1:7" s="11" customFormat="1" ht="36">
      <c r="A66" s="260"/>
      <c r="B66" s="260"/>
      <c r="C66" s="260"/>
      <c r="D66" s="260"/>
      <c r="E66" s="260">
        <v>208</v>
      </c>
      <c r="F66" s="239" t="s">
        <v>274</v>
      </c>
      <c r="G66" s="375" t="s">
        <v>675</v>
      </c>
    </row>
    <row r="67" spans="1:7" s="11" customFormat="1">
      <c r="A67" s="260"/>
      <c r="B67" s="260"/>
      <c r="C67" s="260">
        <v>2</v>
      </c>
      <c r="D67" s="260"/>
      <c r="E67" s="260"/>
      <c r="F67" s="239" t="s">
        <v>214</v>
      </c>
      <c r="G67" s="152"/>
    </row>
    <row r="68" spans="1:7" s="11" customFormat="1">
      <c r="A68" s="260"/>
      <c r="B68" s="260"/>
      <c r="C68" s="260"/>
      <c r="D68" s="260">
        <v>1</v>
      </c>
      <c r="E68" s="260"/>
      <c r="F68" s="239" t="s">
        <v>276</v>
      </c>
      <c r="G68" s="152"/>
    </row>
    <row r="69" spans="1:7" s="11" customFormat="1" ht="36">
      <c r="A69" s="260"/>
      <c r="B69" s="260"/>
      <c r="C69" s="260"/>
      <c r="D69" s="260"/>
      <c r="E69" s="260">
        <v>211</v>
      </c>
      <c r="F69" s="239" t="s">
        <v>277</v>
      </c>
      <c r="G69" s="375" t="s">
        <v>690</v>
      </c>
    </row>
    <row r="70" spans="1:7" s="11" customFormat="1" ht="24">
      <c r="A70" s="260"/>
      <c r="B70" s="260"/>
      <c r="C70" s="260"/>
      <c r="D70" s="260"/>
      <c r="E70" s="260">
        <v>213</v>
      </c>
      <c r="F70" s="408" t="s">
        <v>302</v>
      </c>
      <c r="G70" s="375"/>
    </row>
    <row r="71" spans="1:7" s="11" customFormat="1" ht="36">
      <c r="A71" s="260"/>
      <c r="B71" s="260"/>
      <c r="C71" s="260"/>
      <c r="D71" s="260"/>
      <c r="E71" s="260">
        <v>215</v>
      </c>
      <c r="F71" s="239" t="s">
        <v>280</v>
      </c>
      <c r="G71" s="375" t="s">
        <v>691</v>
      </c>
    </row>
    <row r="72" spans="1:7" s="11" customFormat="1" ht="30" customHeight="1">
      <c r="A72" s="260"/>
      <c r="B72" s="260"/>
      <c r="C72" s="260"/>
      <c r="D72" s="260"/>
      <c r="E72" s="260">
        <v>216</v>
      </c>
      <c r="F72" s="239" t="s">
        <v>281</v>
      </c>
      <c r="G72" s="375" t="s">
        <v>692</v>
      </c>
    </row>
    <row r="73" spans="1:7" s="11" customFormat="1" ht="24">
      <c r="A73" s="260"/>
      <c r="B73" s="260"/>
      <c r="C73" s="260"/>
      <c r="D73" s="260"/>
      <c r="E73" s="260">
        <v>217</v>
      </c>
      <c r="F73" s="239" t="s">
        <v>282</v>
      </c>
      <c r="G73" s="375"/>
    </row>
    <row r="74" spans="1:7" s="11" customFormat="1" ht="24">
      <c r="A74" s="260"/>
      <c r="B74" s="260"/>
      <c r="C74" s="260"/>
      <c r="D74" s="260"/>
      <c r="E74" s="260">
        <v>218</v>
      </c>
      <c r="F74" s="239" t="s">
        <v>283</v>
      </c>
      <c r="G74" s="375" t="s">
        <v>693</v>
      </c>
    </row>
    <row r="75" spans="1:7" s="11" customFormat="1" ht="36">
      <c r="A75" s="260"/>
      <c r="B75" s="260"/>
      <c r="C75" s="260"/>
      <c r="D75" s="260"/>
      <c r="E75" s="260">
        <v>219</v>
      </c>
      <c r="F75" s="239" t="s">
        <v>284</v>
      </c>
      <c r="G75" s="375" t="s">
        <v>694</v>
      </c>
    </row>
    <row r="76" spans="1:7" s="11" customFormat="1" ht="26.25" customHeight="1">
      <c r="A76" s="260"/>
      <c r="B76" s="260"/>
      <c r="C76" s="260"/>
      <c r="D76" s="260"/>
      <c r="E76" s="260">
        <v>220</v>
      </c>
      <c r="F76" s="239" t="s">
        <v>286</v>
      </c>
      <c r="G76" s="375" t="s">
        <v>695</v>
      </c>
    </row>
    <row r="77" spans="1:7" s="11" customFormat="1">
      <c r="A77" s="260"/>
      <c r="B77" s="260"/>
      <c r="C77" s="260"/>
      <c r="D77" s="260">
        <v>3</v>
      </c>
      <c r="E77" s="260"/>
      <c r="F77" s="239" t="s">
        <v>287</v>
      </c>
      <c r="G77" s="152"/>
    </row>
    <row r="78" spans="1:7" s="11" customFormat="1" ht="36">
      <c r="A78" s="260"/>
      <c r="B78" s="260"/>
      <c r="C78" s="260"/>
      <c r="D78" s="260"/>
      <c r="E78" s="260">
        <v>222</v>
      </c>
      <c r="F78" s="239" t="s">
        <v>288</v>
      </c>
      <c r="G78" s="375" t="s">
        <v>696</v>
      </c>
    </row>
    <row r="79" spans="1:7" s="11" customFormat="1">
      <c r="A79" s="260"/>
      <c r="B79" s="260"/>
      <c r="C79" s="260"/>
      <c r="D79" s="260">
        <v>4</v>
      </c>
      <c r="E79" s="260"/>
      <c r="F79" s="239" t="s">
        <v>289</v>
      </c>
      <c r="G79" s="260"/>
    </row>
    <row r="80" spans="1:7" s="11" customFormat="1" ht="24">
      <c r="A80" s="260"/>
      <c r="B80" s="260"/>
      <c r="C80" s="260"/>
      <c r="D80" s="260"/>
      <c r="E80" s="260">
        <v>223</v>
      </c>
      <c r="F80" s="239" t="s">
        <v>289</v>
      </c>
      <c r="G80" s="375" t="s">
        <v>697</v>
      </c>
    </row>
    <row r="81" spans="1:7" s="11" customFormat="1">
      <c r="A81" s="260"/>
      <c r="B81" s="260"/>
      <c r="C81" s="260"/>
      <c r="D81" s="260">
        <v>5</v>
      </c>
      <c r="E81" s="260"/>
      <c r="F81" s="239" t="s">
        <v>215</v>
      </c>
      <c r="G81" s="152"/>
    </row>
    <row r="82" spans="1:7" s="11" customFormat="1" ht="24">
      <c r="A82" s="260"/>
      <c r="B82" s="260"/>
      <c r="C82" s="260"/>
      <c r="D82" s="260"/>
      <c r="E82" s="260">
        <v>224</v>
      </c>
      <c r="F82" s="239" t="s">
        <v>291</v>
      </c>
      <c r="G82" s="375" t="s">
        <v>698</v>
      </c>
    </row>
    <row r="83" spans="1:7" s="11" customFormat="1">
      <c r="A83" s="260"/>
      <c r="B83" s="260"/>
      <c r="C83" s="260"/>
      <c r="D83" s="260">
        <v>6</v>
      </c>
      <c r="E83" s="260"/>
      <c r="F83" s="239" t="s">
        <v>215</v>
      </c>
      <c r="G83" s="375"/>
    </row>
    <row r="84" spans="1:7" s="11" customFormat="1" ht="36">
      <c r="A84" s="196"/>
      <c r="B84" s="196"/>
      <c r="C84" s="196"/>
      <c r="D84" s="196"/>
      <c r="E84" s="196">
        <v>225</v>
      </c>
      <c r="F84" s="407" t="s">
        <v>575</v>
      </c>
      <c r="G84" s="544" t="s">
        <v>699</v>
      </c>
    </row>
    <row r="85" spans="1:7" s="11" customFormat="1" ht="24">
      <c r="A85" s="260">
        <v>5</v>
      </c>
      <c r="B85" s="260"/>
      <c r="C85" s="260"/>
      <c r="D85" s="260"/>
      <c r="E85" s="260"/>
      <c r="F85" s="239" t="s">
        <v>293</v>
      </c>
      <c r="G85" s="152"/>
    </row>
    <row r="86" spans="1:7" s="11" customFormat="1">
      <c r="A86" s="260"/>
      <c r="B86" s="260">
        <v>1</v>
      </c>
      <c r="C86" s="260"/>
      <c r="D86" s="260"/>
      <c r="E86" s="260"/>
      <c r="F86" s="239" t="s">
        <v>207</v>
      </c>
      <c r="G86" s="152"/>
    </row>
    <row r="87" spans="1:7" s="11" customFormat="1">
      <c r="A87" s="260"/>
      <c r="B87" s="260"/>
      <c r="C87" s="260">
        <v>3</v>
      </c>
      <c r="D87" s="260"/>
      <c r="E87" s="260"/>
      <c r="F87" s="239" t="s">
        <v>294</v>
      </c>
      <c r="G87" s="152"/>
    </row>
    <row r="88" spans="1:7" s="11" customFormat="1">
      <c r="A88" s="260"/>
      <c r="B88" s="260"/>
      <c r="C88" s="260"/>
      <c r="D88" s="260">
        <v>1</v>
      </c>
      <c r="E88" s="260"/>
      <c r="F88" s="239" t="s">
        <v>295</v>
      </c>
      <c r="G88" s="152"/>
    </row>
    <row r="89" spans="1:7" s="11" customFormat="1">
      <c r="A89" s="260"/>
      <c r="B89" s="260"/>
      <c r="C89" s="260"/>
      <c r="D89" s="260"/>
      <c r="E89" s="260">
        <v>204</v>
      </c>
      <c r="F89" s="239" t="s">
        <v>296</v>
      </c>
      <c r="G89" s="375"/>
    </row>
    <row r="90" spans="1:7" s="11" customFormat="1">
      <c r="A90" s="260"/>
      <c r="B90" s="260"/>
      <c r="C90" s="260">
        <v>8</v>
      </c>
      <c r="D90" s="260"/>
      <c r="E90" s="260"/>
      <c r="F90" s="239" t="s">
        <v>297</v>
      </c>
      <c r="G90" s="152"/>
    </row>
    <row r="91" spans="1:7" s="11" customFormat="1">
      <c r="A91" s="260"/>
      <c r="B91" s="260"/>
      <c r="C91" s="260"/>
      <c r="D91" s="260">
        <v>5</v>
      </c>
      <c r="E91" s="260"/>
      <c r="F91" s="239" t="s">
        <v>298</v>
      </c>
      <c r="G91" s="152"/>
    </row>
    <row r="92" spans="1:7" s="11" customFormat="1" ht="24">
      <c r="A92" s="196"/>
      <c r="B92" s="196"/>
      <c r="C92" s="196"/>
      <c r="D92" s="196"/>
      <c r="E92" s="196">
        <v>201</v>
      </c>
      <c r="F92" s="407" t="s">
        <v>299</v>
      </c>
      <c r="G92" s="544" t="s">
        <v>700</v>
      </c>
    </row>
    <row r="93" spans="1:7" s="11" customFormat="1"/>
    <row r="94" spans="1:7" s="11" customFormat="1"/>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rowBreaks count="1" manualBreakCount="1">
    <brk id="28"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8"/>
  <sheetViews>
    <sheetView showGridLines="0" view="pageLayout" zoomScale="55" zoomScaleNormal="130" zoomScaleSheetLayoutView="70" zoomScalePageLayoutView="55" workbookViewId="0">
      <selection activeCell="A2" sqref="A2:U2"/>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8.5703125" style="22" bestFit="1" customWidth="1"/>
    <col min="8" max="10" width="15.7109375" style="22" customWidth="1"/>
    <col min="11" max="11" width="8" style="22" bestFit="1" customWidth="1"/>
    <col min="12" max="12" width="8.42578125" style="22" bestFit="1" customWidth="1"/>
    <col min="13" max="13" width="12.42578125" style="22" bestFit="1" customWidth="1"/>
    <col min="14" max="17" width="13.4257812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25.15" customHeight="1">
      <c r="A2" s="608" t="s">
        <v>305</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306</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307</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24">
      <c r="A9" s="126">
        <v>2</v>
      </c>
      <c r="B9" s="126"/>
      <c r="C9" s="126"/>
      <c r="D9" s="126"/>
      <c r="E9" s="146"/>
      <c r="F9" s="547" t="s">
        <v>246</v>
      </c>
      <c r="G9" s="152"/>
      <c r="H9" s="153"/>
      <c r="I9" s="153"/>
      <c r="J9" s="153"/>
      <c r="K9" s="154"/>
      <c r="L9" s="155"/>
      <c r="M9" s="156">
        <f>M11</f>
        <v>0</v>
      </c>
      <c r="N9" s="156">
        <f>N11</f>
        <v>1726815.5</v>
      </c>
      <c r="O9" s="156">
        <f>O11</f>
        <v>1726815.5</v>
      </c>
      <c r="P9" s="156">
        <f>P11</f>
        <v>1726815.5</v>
      </c>
      <c r="Q9" s="156">
        <f>Q11</f>
        <v>1726815.5</v>
      </c>
      <c r="R9" s="157"/>
      <c r="S9" s="157"/>
      <c r="T9" s="157"/>
      <c r="U9" s="157"/>
    </row>
    <row r="10" spans="1:21" s="60" customFormat="1" ht="12">
      <c r="A10" s="126"/>
      <c r="B10" s="126">
        <v>1</v>
      </c>
      <c r="C10" s="126"/>
      <c r="D10" s="126"/>
      <c r="E10" s="146"/>
      <c r="F10" s="547" t="s">
        <v>207</v>
      </c>
      <c r="G10" s="152"/>
      <c r="H10" s="153"/>
      <c r="I10" s="153"/>
      <c r="J10" s="153"/>
      <c r="K10" s="154"/>
      <c r="L10" s="155"/>
      <c r="M10" s="156"/>
      <c r="N10" s="156"/>
      <c r="O10" s="156"/>
      <c r="P10" s="156"/>
      <c r="Q10" s="156"/>
      <c r="R10" s="157"/>
      <c r="S10" s="157"/>
      <c r="T10" s="157"/>
      <c r="U10" s="157"/>
    </row>
    <row r="11" spans="1:21" s="60" customFormat="1" ht="24">
      <c r="A11" s="126"/>
      <c r="B11" s="126"/>
      <c r="C11" s="126">
        <v>7</v>
      </c>
      <c r="D11" s="126"/>
      <c r="E11" s="146"/>
      <c r="F11" s="547" t="s">
        <v>247</v>
      </c>
      <c r="G11" s="158"/>
      <c r="H11" s="153"/>
      <c r="I11" s="153"/>
      <c r="J11" s="153"/>
      <c r="K11" s="154"/>
      <c r="L11" s="155"/>
      <c r="M11" s="159">
        <f t="shared" ref="M11:Q12" si="0">+M12</f>
        <v>0</v>
      </c>
      <c r="N11" s="159">
        <f t="shared" si="0"/>
        <v>1726815.5</v>
      </c>
      <c r="O11" s="159">
        <f t="shared" si="0"/>
        <v>1726815.5</v>
      </c>
      <c r="P11" s="159">
        <f t="shared" si="0"/>
        <v>1726815.5</v>
      </c>
      <c r="Q11" s="159">
        <f t="shared" si="0"/>
        <v>1726815.5</v>
      </c>
      <c r="R11" s="157"/>
      <c r="S11" s="157"/>
      <c r="T11" s="157"/>
      <c r="U11" s="157"/>
    </row>
    <row r="12" spans="1:21" s="60" customFormat="1" ht="12">
      <c r="A12" s="126"/>
      <c r="B12" s="126"/>
      <c r="C12" s="126"/>
      <c r="D12" s="126">
        <v>1</v>
      </c>
      <c r="E12" s="146"/>
      <c r="F12" s="547" t="s">
        <v>248</v>
      </c>
      <c r="G12" s="153"/>
      <c r="H12" s="153"/>
      <c r="I12" s="153"/>
      <c r="J12" s="153"/>
      <c r="K12" s="160"/>
      <c r="L12" s="161"/>
      <c r="M12" s="162">
        <f t="shared" si="0"/>
        <v>0</v>
      </c>
      <c r="N12" s="162">
        <f t="shared" si="0"/>
        <v>1726815.5</v>
      </c>
      <c r="O12" s="162">
        <f t="shared" si="0"/>
        <v>1726815.5</v>
      </c>
      <c r="P12" s="162">
        <f t="shared" si="0"/>
        <v>1726815.5</v>
      </c>
      <c r="Q12" s="162">
        <f t="shared" si="0"/>
        <v>1726815.5</v>
      </c>
      <c r="R12" s="163"/>
      <c r="S12" s="163"/>
      <c r="T12" s="163"/>
      <c r="U12" s="163"/>
    </row>
    <row r="13" spans="1:21" s="60" customFormat="1" ht="24">
      <c r="A13" s="126"/>
      <c r="B13" s="126"/>
      <c r="C13" s="126"/>
      <c r="D13" s="126"/>
      <c r="E13" s="146">
        <v>201</v>
      </c>
      <c r="F13" s="547" t="s">
        <v>249</v>
      </c>
      <c r="G13" s="164" t="s">
        <v>225</v>
      </c>
      <c r="H13" s="128">
        <v>0</v>
      </c>
      <c r="I13" s="165">
        <v>2</v>
      </c>
      <c r="J13" s="128">
        <v>2</v>
      </c>
      <c r="K13" s="166">
        <f>IFERROR(J13/H13*100,0)</f>
        <v>0</v>
      </c>
      <c r="L13" s="166">
        <f>IFERROR(J13/I13*100,0)</f>
        <v>100</v>
      </c>
      <c r="M13" s="127">
        <v>0</v>
      </c>
      <c r="N13" s="127">
        <v>1726815.5</v>
      </c>
      <c r="O13" s="127">
        <v>1726815.5</v>
      </c>
      <c r="P13" s="127">
        <v>1726815.5</v>
      </c>
      <c r="Q13" s="127">
        <v>1726815.5</v>
      </c>
      <c r="R13" s="166">
        <f>IFERROR(O13/M13*100,0)</f>
        <v>0</v>
      </c>
      <c r="S13" s="166">
        <f>IFERROR(O13/N13*100,0)</f>
        <v>100</v>
      </c>
      <c r="T13" s="166">
        <f>IFERROR(P13/M13*100,0)</f>
        <v>0</v>
      </c>
      <c r="U13" s="166">
        <f>IFERROR(P13/N13*100,0)</f>
        <v>100</v>
      </c>
    </row>
    <row r="14" spans="1:21" s="60" customFormat="1" ht="12">
      <c r="A14" s="148"/>
      <c r="B14" s="148"/>
      <c r="C14" s="148"/>
      <c r="D14" s="148"/>
      <c r="E14" s="148"/>
      <c r="F14" s="125"/>
      <c r="G14" s="148"/>
      <c r="H14" s="167"/>
      <c r="I14" s="160"/>
      <c r="J14" s="153"/>
      <c r="K14" s="160"/>
      <c r="L14" s="160"/>
      <c r="M14" s="162"/>
      <c r="N14" s="162"/>
      <c r="O14" s="162"/>
      <c r="P14" s="162"/>
      <c r="Q14" s="168"/>
      <c r="R14" s="169"/>
      <c r="S14" s="169"/>
      <c r="T14" s="169"/>
      <c r="U14" s="169"/>
    </row>
    <row r="15" spans="1:21" s="60" customFormat="1" ht="12">
      <c r="A15" s="150"/>
      <c r="B15" s="150"/>
      <c r="C15" s="150"/>
      <c r="D15" s="150"/>
      <c r="E15" s="150"/>
      <c r="F15" s="129" t="s">
        <v>301</v>
      </c>
      <c r="G15" s="150"/>
      <c r="H15" s="170"/>
      <c r="I15" s="171"/>
      <c r="J15" s="172"/>
      <c r="K15" s="171"/>
      <c r="L15" s="171"/>
      <c r="M15" s="173">
        <f>+M9</f>
        <v>0</v>
      </c>
      <c r="N15" s="173">
        <f>+N9</f>
        <v>1726815.5</v>
      </c>
      <c r="O15" s="173">
        <f>+O9</f>
        <v>1726815.5</v>
      </c>
      <c r="P15" s="173">
        <f>+P9</f>
        <v>1726815.5</v>
      </c>
      <c r="Q15" s="173">
        <f>+Q9</f>
        <v>1726815.5</v>
      </c>
      <c r="R15" s="174"/>
      <c r="S15" s="174"/>
      <c r="T15" s="174"/>
      <c r="U15" s="174"/>
    </row>
    <row r="16" spans="1:21">
      <c r="B16" s="24"/>
      <c r="C16" s="25"/>
      <c r="D16" s="25"/>
      <c r="N16" s="26"/>
      <c r="O16" s="26"/>
    </row>
    <row r="17" spans="2:15">
      <c r="B17" s="27"/>
      <c r="C17" s="27"/>
      <c r="D17" s="27"/>
      <c r="N17" s="28"/>
      <c r="O17" s="28"/>
    </row>
    <row r="18" spans="2:15">
      <c r="G18" s="22" t="s">
        <v>210</v>
      </c>
    </row>
  </sheetData>
  <autoFilter ref="G18"/>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37"/>
  <sheetViews>
    <sheetView showGridLines="0" view="pageLayout" topLeftCell="A31" zoomScale="70" zoomScaleNormal="115" zoomScaleSheetLayoutView="70" zoomScalePageLayoutView="70" workbookViewId="0">
      <selection activeCell="A2" sqref="A2:U2"/>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9.710937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5703125" style="22" bestFit="1" customWidth="1"/>
    <col min="14" max="15" width="16.140625" style="22" bestFit="1" customWidth="1"/>
    <col min="16" max="16" width="18.28515625" style="22" bestFit="1" customWidth="1"/>
    <col min="17" max="17" width="1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25.15" customHeight="1">
      <c r="A2" s="608" t="s">
        <v>308</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309</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s="60" customFormat="1" ht="24">
      <c r="A9" s="130">
        <v>1</v>
      </c>
      <c r="B9" s="126"/>
      <c r="C9" s="126"/>
      <c r="D9" s="126"/>
      <c r="E9" s="126"/>
      <c r="F9" s="545" t="s">
        <v>206</v>
      </c>
      <c r="G9" s="153"/>
      <c r="H9" s="145"/>
      <c r="I9" s="145"/>
      <c r="J9" s="145"/>
      <c r="K9" s="166"/>
      <c r="L9" s="166"/>
      <c r="M9" s="175">
        <f>M10</f>
        <v>0</v>
      </c>
      <c r="N9" s="176">
        <f>N10</f>
        <v>13634563.800000001</v>
      </c>
      <c r="O9" s="176">
        <f>O10</f>
        <v>13604549.859999999</v>
      </c>
      <c r="P9" s="176">
        <f>P10</f>
        <v>11998442.42</v>
      </c>
      <c r="Q9" s="176">
        <f>Q10</f>
        <v>11998442.42</v>
      </c>
      <c r="R9" s="161"/>
      <c r="S9" s="161"/>
      <c r="T9" s="161"/>
      <c r="U9" s="161"/>
    </row>
    <row r="10" spans="1:21" s="411" customFormat="1" ht="12">
      <c r="A10" s="152"/>
      <c r="B10" s="260">
        <v>2</v>
      </c>
      <c r="C10" s="260"/>
      <c r="D10" s="260"/>
      <c r="E10" s="403"/>
      <c r="F10" s="352" t="s">
        <v>213</v>
      </c>
      <c r="G10" s="158"/>
      <c r="H10" s="397"/>
      <c r="I10" s="397"/>
      <c r="J10" s="397"/>
      <c r="K10" s="409"/>
      <c r="L10" s="409"/>
      <c r="M10" s="410">
        <f>M11+M14+M19</f>
        <v>0</v>
      </c>
      <c r="N10" s="410">
        <f>N11+N14+N19</f>
        <v>13634563.800000001</v>
      </c>
      <c r="O10" s="410">
        <f>O11+O14+O19</f>
        <v>13604549.859999999</v>
      </c>
      <c r="P10" s="410">
        <f>P11+P14+P19</f>
        <v>11998442.42</v>
      </c>
      <c r="Q10" s="410">
        <f>Q11+Q14+Q19</f>
        <v>11998442.42</v>
      </c>
      <c r="R10" s="155"/>
      <c r="S10" s="155"/>
      <c r="T10" s="155"/>
      <c r="U10" s="155"/>
    </row>
    <row r="11" spans="1:21" s="411" customFormat="1" ht="12">
      <c r="A11" s="152"/>
      <c r="B11" s="152"/>
      <c r="C11" s="260">
        <v>3</v>
      </c>
      <c r="D11" s="260"/>
      <c r="E11" s="403"/>
      <c r="F11" s="352" t="s">
        <v>218</v>
      </c>
      <c r="G11" s="158"/>
      <c r="H11" s="397"/>
      <c r="I11" s="397"/>
      <c r="J11" s="397"/>
      <c r="K11" s="409"/>
      <c r="L11" s="409"/>
      <c r="M11" s="410">
        <f t="shared" ref="M11:Q12" si="0">M12</f>
        <v>0</v>
      </c>
      <c r="N11" s="410">
        <f t="shared" si="0"/>
        <v>4550000</v>
      </c>
      <c r="O11" s="410">
        <f t="shared" si="0"/>
        <v>4550000</v>
      </c>
      <c r="P11" s="410">
        <f t="shared" si="0"/>
        <v>3240632.35</v>
      </c>
      <c r="Q11" s="410">
        <f t="shared" si="0"/>
        <v>3240632.35</v>
      </c>
      <c r="R11" s="155"/>
      <c r="S11" s="155"/>
      <c r="T11" s="155"/>
      <c r="U11" s="155"/>
    </row>
    <row r="12" spans="1:21" s="411" customFormat="1" ht="24">
      <c r="A12" s="152"/>
      <c r="B12" s="152"/>
      <c r="C12" s="260"/>
      <c r="D12" s="260">
        <v>3</v>
      </c>
      <c r="E12" s="403"/>
      <c r="F12" s="352" t="s">
        <v>219</v>
      </c>
      <c r="G12" s="158"/>
      <c r="H12" s="397"/>
      <c r="I12" s="397"/>
      <c r="J12" s="397"/>
      <c r="K12" s="409"/>
      <c r="L12" s="409"/>
      <c r="M12" s="410">
        <f t="shared" si="0"/>
        <v>0</v>
      </c>
      <c r="N12" s="410">
        <f t="shared" si="0"/>
        <v>4550000</v>
      </c>
      <c r="O12" s="410">
        <f t="shared" si="0"/>
        <v>4550000</v>
      </c>
      <c r="P12" s="410">
        <f t="shared" si="0"/>
        <v>3240632.35</v>
      </c>
      <c r="Q12" s="410">
        <f t="shared" si="0"/>
        <v>3240632.35</v>
      </c>
      <c r="R12" s="155"/>
      <c r="S12" s="155"/>
      <c r="T12" s="155"/>
      <c r="U12" s="155"/>
    </row>
    <row r="13" spans="1:21" s="411" customFormat="1" ht="36">
      <c r="A13" s="152"/>
      <c r="B13" s="152"/>
      <c r="C13" s="260"/>
      <c r="D13" s="260"/>
      <c r="E13" s="403">
        <v>207</v>
      </c>
      <c r="F13" s="375" t="s">
        <v>220</v>
      </c>
      <c r="G13" s="238" t="s">
        <v>221</v>
      </c>
      <c r="H13" s="397">
        <v>0</v>
      </c>
      <c r="I13" s="397">
        <v>1</v>
      </c>
      <c r="J13" s="397">
        <v>1</v>
      </c>
      <c r="K13" s="409">
        <f>IFERROR(J13/H13*100,0)</f>
        <v>0</v>
      </c>
      <c r="L13" s="409">
        <f>IFERROR(J13/I13*100,0)</f>
        <v>100</v>
      </c>
      <c r="M13" s="188">
        <v>0</v>
      </c>
      <c r="N13" s="188">
        <v>4550000</v>
      </c>
      <c r="O13" s="188">
        <v>4550000</v>
      </c>
      <c r="P13" s="188">
        <v>3240632.35</v>
      </c>
      <c r="Q13" s="188">
        <v>3240632.35</v>
      </c>
      <c r="R13" s="409">
        <f>IFERROR(O13/M13*100,0)</f>
        <v>0</v>
      </c>
      <c r="S13" s="409">
        <f>IFERROR(O13/N13*100,0)</f>
        <v>100</v>
      </c>
      <c r="T13" s="409">
        <f>IFERROR(P13/M13*100,0)</f>
        <v>0</v>
      </c>
      <c r="U13" s="409">
        <f>IFERROR(P13/N13*100,0)</f>
        <v>71.222689010989015</v>
      </c>
    </row>
    <row r="14" spans="1:21" s="411" customFormat="1" ht="24">
      <c r="A14" s="152"/>
      <c r="B14" s="152"/>
      <c r="C14" s="260">
        <v>4</v>
      </c>
      <c r="D14" s="260"/>
      <c r="E14" s="403"/>
      <c r="F14" s="352" t="s">
        <v>222</v>
      </c>
      <c r="G14" s="238"/>
      <c r="H14" s="397"/>
      <c r="I14" s="397"/>
      <c r="J14" s="397"/>
      <c r="K14" s="409"/>
      <c r="L14" s="409"/>
      <c r="M14" s="188">
        <f>M15+M17</f>
        <v>0</v>
      </c>
      <c r="N14" s="188">
        <f>N15+N17</f>
        <v>6600000</v>
      </c>
      <c r="O14" s="188">
        <f>O15+O17</f>
        <v>6569999.3300000001</v>
      </c>
      <c r="P14" s="188">
        <f>P15+P17</f>
        <v>6528664.54</v>
      </c>
      <c r="Q14" s="188">
        <f>Q15+Q17</f>
        <v>6528664.54</v>
      </c>
      <c r="R14" s="409"/>
      <c r="S14" s="409"/>
      <c r="T14" s="409"/>
      <c r="U14" s="409"/>
    </row>
    <row r="15" spans="1:21" s="411" customFormat="1" ht="12">
      <c r="A15" s="152"/>
      <c r="B15" s="152"/>
      <c r="C15" s="260"/>
      <c r="D15" s="260">
        <v>1</v>
      </c>
      <c r="E15" s="403"/>
      <c r="F15" s="352" t="s">
        <v>223</v>
      </c>
      <c r="G15" s="238"/>
      <c r="H15" s="397"/>
      <c r="I15" s="397"/>
      <c r="J15" s="397"/>
      <c r="K15" s="409"/>
      <c r="L15" s="409"/>
      <c r="M15" s="188">
        <f>M16</f>
        <v>0</v>
      </c>
      <c r="N15" s="188">
        <f>N16</f>
        <v>3850000</v>
      </c>
      <c r="O15" s="188">
        <f>O16</f>
        <v>3819999.74</v>
      </c>
      <c r="P15" s="188">
        <f>P16</f>
        <v>3786442.75</v>
      </c>
      <c r="Q15" s="188">
        <f>Q16</f>
        <v>3786442.75</v>
      </c>
      <c r="R15" s="409"/>
      <c r="S15" s="409"/>
      <c r="T15" s="409"/>
      <c r="U15" s="409"/>
    </row>
    <row r="16" spans="1:21" s="411" customFormat="1" ht="36">
      <c r="A16" s="152"/>
      <c r="B16" s="152"/>
      <c r="C16" s="152"/>
      <c r="D16" s="260"/>
      <c r="E16" s="403">
        <v>212</v>
      </c>
      <c r="F16" s="352" t="s">
        <v>226</v>
      </c>
      <c r="G16" s="158" t="s">
        <v>221</v>
      </c>
      <c r="H16" s="397">
        <v>0</v>
      </c>
      <c r="I16" s="397">
        <v>3</v>
      </c>
      <c r="J16" s="397">
        <v>3</v>
      </c>
      <c r="K16" s="409">
        <f>IFERROR(J16/H16*100,0)</f>
        <v>0</v>
      </c>
      <c r="L16" s="409">
        <f>IFERROR(J16/I16*100,0)</f>
        <v>100</v>
      </c>
      <c r="M16" s="188">
        <v>0</v>
      </c>
      <c r="N16" s="188">
        <v>3850000</v>
      </c>
      <c r="O16" s="188">
        <v>3819999.74</v>
      </c>
      <c r="P16" s="188">
        <v>3786442.75</v>
      </c>
      <c r="Q16" s="188">
        <v>3786442.75</v>
      </c>
      <c r="R16" s="409">
        <f t="shared" ref="R16:R29" si="1">IFERROR(O16/M16*100,0)</f>
        <v>0</v>
      </c>
      <c r="S16" s="409">
        <f t="shared" ref="S16:S29" si="2">IFERROR(O16/N16*100,0)</f>
        <v>99.22077246753247</v>
      </c>
      <c r="T16" s="409">
        <f t="shared" ref="T16:T29" si="3">IFERROR(P16/M16*100,0)</f>
        <v>0</v>
      </c>
      <c r="U16" s="409">
        <f t="shared" ref="U16:U29" si="4">IFERROR(P16/N16*100,0)</f>
        <v>98.349162337662335</v>
      </c>
    </row>
    <row r="17" spans="1:21" s="411" customFormat="1" ht="12">
      <c r="A17" s="152"/>
      <c r="B17" s="152"/>
      <c r="C17" s="152"/>
      <c r="D17" s="260">
        <v>2</v>
      </c>
      <c r="E17" s="403"/>
      <c r="F17" s="352" t="s">
        <v>227</v>
      </c>
      <c r="G17" s="260"/>
      <c r="H17" s="397"/>
      <c r="I17" s="397"/>
      <c r="J17" s="397"/>
      <c r="K17" s="409"/>
      <c r="L17" s="409"/>
      <c r="M17" s="188">
        <f>M18</f>
        <v>0</v>
      </c>
      <c r="N17" s="188">
        <f>N18</f>
        <v>2750000</v>
      </c>
      <c r="O17" s="188">
        <f>O18</f>
        <v>2749999.59</v>
      </c>
      <c r="P17" s="188">
        <f>P18</f>
        <v>2742221.79</v>
      </c>
      <c r="Q17" s="188">
        <f>Q18</f>
        <v>2742221.79</v>
      </c>
      <c r="R17" s="409"/>
      <c r="S17" s="409"/>
      <c r="T17" s="409"/>
      <c r="U17" s="409"/>
    </row>
    <row r="18" spans="1:21" s="411" customFormat="1" ht="48">
      <c r="A18" s="152"/>
      <c r="B18" s="152"/>
      <c r="C18" s="152"/>
      <c r="D18" s="260"/>
      <c r="E18" s="403">
        <v>214</v>
      </c>
      <c r="F18" s="352" t="s">
        <v>229</v>
      </c>
      <c r="G18" s="260" t="s">
        <v>221</v>
      </c>
      <c r="H18" s="397">
        <v>0</v>
      </c>
      <c r="I18" s="397">
        <v>2</v>
      </c>
      <c r="J18" s="397">
        <v>2</v>
      </c>
      <c r="K18" s="409">
        <f>IFERROR(J18/H18*100,0)</f>
        <v>0</v>
      </c>
      <c r="L18" s="409">
        <f>IFERROR(J18/I18*100,0)</f>
        <v>100</v>
      </c>
      <c r="M18" s="188">
        <v>0</v>
      </c>
      <c r="N18" s="188">
        <v>2750000</v>
      </c>
      <c r="O18" s="188">
        <v>2749999.59</v>
      </c>
      <c r="P18" s="188">
        <v>2742221.79</v>
      </c>
      <c r="Q18" s="188">
        <v>2742221.79</v>
      </c>
      <c r="R18" s="409">
        <f t="shared" si="1"/>
        <v>0</v>
      </c>
      <c r="S18" s="409">
        <f t="shared" si="2"/>
        <v>99.999985090909078</v>
      </c>
      <c r="T18" s="409">
        <f t="shared" si="3"/>
        <v>0</v>
      </c>
      <c r="U18" s="409">
        <f t="shared" si="4"/>
        <v>99.717156000000003</v>
      </c>
    </row>
    <row r="19" spans="1:21" s="411" customFormat="1" ht="12">
      <c r="A19" s="152"/>
      <c r="B19" s="152"/>
      <c r="C19" s="260">
        <v>6</v>
      </c>
      <c r="D19" s="260"/>
      <c r="E19" s="403"/>
      <c r="F19" s="352" t="s">
        <v>236</v>
      </c>
      <c r="G19" s="158"/>
      <c r="H19" s="397"/>
      <c r="I19" s="397"/>
      <c r="J19" s="397"/>
      <c r="K19" s="409"/>
      <c r="L19" s="409"/>
      <c r="M19" s="188">
        <f>M20</f>
        <v>0</v>
      </c>
      <c r="N19" s="188">
        <f>N20</f>
        <v>2484563.7999999998</v>
      </c>
      <c r="O19" s="188">
        <f>O20</f>
        <v>2484550.5299999998</v>
      </c>
      <c r="P19" s="188">
        <f>P20</f>
        <v>2229145.5299999998</v>
      </c>
      <c r="Q19" s="188">
        <f>Q20</f>
        <v>2229145.5299999998</v>
      </c>
      <c r="R19" s="409"/>
      <c r="S19" s="409"/>
      <c r="T19" s="409"/>
      <c r="U19" s="409"/>
    </row>
    <row r="20" spans="1:21" s="411" customFormat="1" ht="24">
      <c r="A20" s="152"/>
      <c r="B20" s="152"/>
      <c r="C20" s="260"/>
      <c r="D20" s="260">
        <v>9</v>
      </c>
      <c r="E20" s="403"/>
      <c r="F20" s="352" t="s">
        <v>237</v>
      </c>
      <c r="G20" s="158"/>
      <c r="H20" s="397"/>
      <c r="I20" s="397"/>
      <c r="J20" s="397"/>
      <c r="K20" s="409"/>
      <c r="L20" s="409"/>
      <c r="M20" s="188">
        <f>M21+M22</f>
        <v>0</v>
      </c>
      <c r="N20" s="188">
        <f>N21+N22</f>
        <v>2484563.7999999998</v>
      </c>
      <c r="O20" s="188">
        <f>O21+O22</f>
        <v>2484550.5299999998</v>
      </c>
      <c r="P20" s="188">
        <f>P21+P22</f>
        <v>2229145.5299999998</v>
      </c>
      <c r="Q20" s="188">
        <f>Q21+Q22</f>
        <v>2229145.5299999998</v>
      </c>
      <c r="R20" s="409"/>
      <c r="S20" s="409"/>
      <c r="T20" s="409"/>
      <c r="U20" s="409"/>
    </row>
    <row r="21" spans="1:21" s="411" customFormat="1" ht="36">
      <c r="A21" s="152"/>
      <c r="B21" s="152"/>
      <c r="C21" s="260"/>
      <c r="D21" s="260"/>
      <c r="E21" s="403">
        <v>227</v>
      </c>
      <c r="F21" s="375" t="s">
        <v>303</v>
      </c>
      <c r="G21" s="238" t="s">
        <v>221</v>
      </c>
      <c r="H21" s="397">
        <v>0</v>
      </c>
      <c r="I21" s="397">
        <v>1</v>
      </c>
      <c r="J21" s="397">
        <v>1</v>
      </c>
      <c r="K21" s="409">
        <f>IFERROR(J21/H21*100,0)</f>
        <v>0</v>
      </c>
      <c r="L21" s="409">
        <f>IFERROR(J21/I21*100,0)</f>
        <v>100</v>
      </c>
      <c r="M21" s="188">
        <v>0</v>
      </c>
      <c r="N21" s="188">
        <v>1734563.8</v>
      </c>
      <c r="O21" s="188">
        <v>1734563.67</v>
      </c>
      <c r="P21" s="188">
        <v>1479158.67</v>
      </c>
      <c r="Q21" s="188">
        <v>1479158.67</v>
      </c>
      <c r="R21" s="409">
        <f t="shared" si="1"/>
        <v>0</v>
      </c>
      <c r="S21" s="409">
        <f t="shared" si="2"/>
        <v>99.99999250532035</v>
      </c>
      <c r="T21" s="409">
        <f t="shared" si="3"/>
        <v>0</v>
      </c>
      <c r="U21" s="409">
        <f t="shared" si="4"/>
        <v>85.275541320532568</v>
      </c>
    </row>
    <row r="22" spans="1:21" s="411" customFormat="1" ht="60">
      <c r="A22" s="152"/>
      <c r="B22" s="152"/>
      <c r="C22" s="260"/>
      <c r="D22" s="260"/>
      <c r="E22" s="403">
        <v>228</v>
      </c>
      <c r="F22" s="352" t="s">
        <v>239</v>
      </c>
      <c r="G22" s="158" t="s">
        <v>221</v>
      </c>
      <c r="H22" s="397">
        <v>0</v>
      </c>
      <c r="I22" s="397">
        <v>5</v>
      </c>
      <c r="J22" s="397">
        <v>5</v>
      </c>
      <c r="K22" s="409">
        <f>IFERROR(J22/H22*100,0)</f>
        <v>0</v>
      </c>
      <c r="L22" s="409">
        <f>IFERROR(J22/I22*100,0)</f>
        <v>100</v>
      </c>
      <c r="M22" s="188">
        <v>0</v>
      </c>
      <c r="N22" s="188">
        <v>750000</v>
      </c>
      <c r="O22" s="188">
        <v>749986.86</v>
      </c>
      <c r="P22" s="188">
        <v>749986.86</v>
      </c>
      <c r="Q22" s="188">
        <v>749986.86</v>
      </c>
      <c r="R22" s="409">
        <f t="shared" si="1"/>
        <v>0</v>
      </c>
      <c r="S22" s="409">
        <f t="shared" si="2"/>
        <v>99.998248000000004</v>
      </c>
      <c r="T22" s="409">
        <f t="shared" si="3"/>
        <v>0</v>
      </c>
      <c r="U22" s="409">
        <f t="shared" si="4"/>
        <v>99.998248000000004</v>
      </c>
    </row>
    <row r="23" spans="1:21" s="411" customFormat="1" ht="36">
      <c r="A23" s="152">
        <v>4</v>
      </c>
      <c r="B23" s="152"/>
      <c r="C23" s="152"/>
      <c r="D23" s="260"/>
      <c r="E23" s="403"/>
      <c r="F23" s="546" t="s">
        <v>263</v>
      </c>
      <c r="G23" s="158"/>
      <c r="H23" s="397"/>
      <c r="I23" s="397"/>
      <c r="J23" s="397"/>
      <c r="K23" s="409"/>
      <c r="L23" s="409"/>
      <c r="M23" s="186">
        <f t="shared" ref="M23:Q24" si="5">M24</f>
        <v>0</v>
      </c>
      <c r="N23" s="186">
        <f t="shared" si="5"/>
        <v>26603245.359999999</v>
      </c>
      <c r="O23" s="186">
        <f t="shared" si="5"/>
        <v>26603189.469999999</v>
      </c>
      <c r="P23" s="186">
        <f t="shared" si="5"/>
        <v>25577164.98</v>
      </c>
      <c r="Q23" s="186">
        <f t="shared" si="5"/>
        <v>25577164.98</v>
      </c>
      <c r="R23" s="409"/>
      <c r="S23" s="409"/>
      <c r="T23" s="409"/>
      <c r="U23" s="409"/>
    </row>
    <row r="24" spans="1:21" s="411" customFormat="1" ht="12">
      <c r="A24" s="152"/>
      <c r="B24" s="152">
        <v>2</v>
      </c>
      <c r="C24" s="152"/>
      <c r="D24" s="260"/>
      <c r="E24" s="403"/>
      <c r="F24" s="546" t="s">
        <v>304</v>
      </c>
      <c r="G24" s="158"/>
      <c r="H24" s="397"/>
      <c r="I24" s="397"/>
      <c r="J24" s="397"/>
      <c r="K24" s="409"/>
      <c r="L24" s="409"/>
      <c r="M24" s="188">
        <f t="shared" si="5"/>
        <v>0</v>
      </c>
      <c r="N24" s="188">
        <f t="shared" si="5"/>
        <v>26603245.359999999</v>
      </c>
      <c r="O24" s="188">
        <f t="shared" si="5"/>
        <v>26603189.469999999</v>
      </c>
      <c r="P24" s="188">
        <f t="shared" si="5"/>
        <v>25577164.98</v>
      </c>
      <c r="Q24" s="188">
        <f t="shared" si="5"/>
        <v>25577164.98</v>
      </c>
      <c r="R24" s="409"/>
      <c r="S24" s="409"/>
      <c r="T24" s="409"/>
      <c r="U24" s="409"/>
    </row>
    <row r="25" spans="1:21" s="411" customFormat="1" ht="24">
      <c r="A25" s="152"/>
      <c r="B25" s="152"/>
      <c r="C25" s="152">
        <v>2</v>
      </c>
      <c r="D25" s="152"/>
      <c r="E25" s="152"/>
      <c r="F25" s="537" t="s">
        <v>214</v>
      </c>
      <c r="G25" s="158"/>
      <c r="H25" s="397"/>
      <c r="I25" s="397"/>
      <c r="J25" s="397"/>
      <c r="K25" s="412"/>
      <c r="L25" s="413"/>
      <c r="M25" s="188">
        <f>M26+M30</f>
        <v>0</v>
      </c>
      <c r="N25" s="188">
        <f>N26+N30</f>
        <v>26603245.359999999</v>
      </c>
      <c r="O25" s="188">
        <f>O26+O30</f>
        <v>26603189.469999999</v>
      </c>
      <c r="P25" s="188">
        <f>P26+P30</f>
        <v>25577164.98</v>
      </c>
      <c r="Q25" s="188">
        <f>Q26+Q30</f>
        <v>25577164.98</v>
      </c>
      <c r="R25" s="409"/>
      <c r="S25" s="409"/>
      <c r="T25" s="409"/>
      <c r="U25" s="409"/>
    </row>
    <row r="26" spans="1:21" s="411" customFormat="1" ht="12">
      <c r="A26" s="152"/>
      <c r="B26" s="152"/>
      <c r="C26" s="152"/>
      <c r="D26" s="152">
        <v>1</v>
      </c>
      <c r="E26" s="152"/>
      <c r="F26" s="537" t="s">
        <v>276</v>
      </c>
      <c r="G26" s="158"/>
      <c r="H26" s="397"/>
      <c r="I26" s="397"/>
      <c r="J26" s="397"/>
      <c r="K26" s="412"/>
      <c r="L26" s="413"/>
      <c r="M26" s="188">
        <f>M27+M28+M29</f>
        <v>0</v>
      </c>
      <c r="N26" s="188">
        <f>N27+N28+N29</f>
        <v>23056700.669999998</v>
      </c>
      <c r="O26" s="188">
        <f>O27+O28+O29</f>
        <v>23056645.66</v>
      </c>
      <c r="P26" s="188">
        <f>P27+P28+P29</f>
        <v>22030621.170000002</v>
      </c>
      <c r="Q26" s="188">
        <f>Q27+Q28+Q29</f>
        <v>22030621.170000002</v>
      </c>
      <c r="R26" s="409"/>
      <c r="S26" s="409"/>
      <c r="T26" s="409"/>
      <c r="U26" s="409"/>
    </row>
    <row r="27" spans="1:21" s="411" customFormat="1" ht="24">
      <c r="A27" s="152"/>
      <c r="B27" s="152"/>
      <c r="C27" s="152"/>
      <c r="D27" s="152"/>
      <c r="E27" s="152">
        <v>213</v>
      </c>
      <c r="F27" s="375" t="s">
        <v>279</v>
      </c>
      <c r="G27" s="238" t="s">
        <v>221</v>
      </c>
      <c r="H27" s="397">
        <v>0</v>
      </c>
      <c r="I27" s="397">
        <v>18</v>
      </c>
      <c r="J27" s="397">
        <v>18</v>
      </c>
      <c r="K27" s="409">
        <f>IFERROR(J27/H27*100,0)</f>
        <v>0</v>
      </c>
      <c r="L27" s="409">
        <f>IFERROR(J27/I27*100,0)</f>
        <v>100</v>
      </c>
      <c r="M27" s="188">
        <v>0</v>
      </c>
      <c r="N27" s="188">
        <v>13625000.02</v>
      </c>
      <c r="O27" s="188">
        <v>13624948.35</v>
      </c>
      <c r="P27" s="188">
        <v>12699029.779999999</v>
      </c>
      <c r="Q27" s="188">
        <v>12699029.779999999</v>
      </c>
      <c r="R27" s="409">
        <f t="shared" si="1"/>
        <v>0</v>
      </c>
      <c r="S27" s="409">
        <f t="shared" si="2"/>
        <v>99.999620770642764</v>
      </c>
      <c r="T27" s="409">
        <f t="shared" si="3"/>
        <v>0</v>
      </c>
      <c r="U27" s="409">
        <f t="shared" si="4"/>
        <v>93.203888156764933</v>
      </c>
    </row>
    <row r="28" spans="1:21" s="411" customFormat="1" ht="48">
      <c r="A28" s="152"/>
      <c r="B28" s="152"/>
      <c r="C28" s="152"/>
      <c r="D28" s="152"/>
      <c r="E28" s="403">
        <v>218</v>
      </c>
      <c r="F28" s="352" t="s">
        <v>283</v>
      </c>
      <c r="G28" s="158" t="s">
        <v>273</v>
      </c>
      <c r="H28" s="397">
        <v>0</v>
      </c>
      <c r="I28" s="397">
        <v>16376</v>
      </c>
      <c r="J28" s="397">
        <v>16376</v>
      </c>
      <c r="K28" s="419">
        <f>IFERROR(J28/H28*100,0)</f>
        <v>0</v>
      </c>
      <c r="L28" s="419">
        <f>IFERROR(J28/I28*100,0)</f>
        <v>100</v>
      </c>
      <c r="M28" s="188">
        <v>0</v>
      </c>
      <c r="N28" s="188">
        <v>5850000</v>
      </c>
      <c r="O28" s="188">
        <v>5849999.6500000004</v>
      </c>
      <c r="P28" s="188">
        <v>5766173.5700000003</v>
      </c>
      <c r="Q28" s="188">
        <v>5766173.5700000003</v>
      </c>
      <c r="R28" s="409">
        <f t="shared" si="1"/>
        <v>0</v>
      </c>
      <c r="S28" s="409">
        <f t="shared" si="2"/>
        <v>99.999994017094025</v>
      </c>
      <c r="T28" s="409">
        <f t="shared" si="3"/>
        <v>0</v>
      </c>
      <c r="U28" s="409">
        <f t="shared" si="4"/>
        <v>98.567069572649586</v>
      </c>
    </row>
    <row r="29" spans="1:21" s="411" customFormat="1" ht="48">
      <c r="A29" s="152"/>
      <c r="B29" s="152"/>
      <c r="C29" s="152"/>
      <c r="D29" s="152"/>
      <c r="E29" s="403">
        <v>219</v>
      </c>
      <c r="F29" s="352" t="s">
        <v>284</v>
      </c>
      <c r="G29" s="158" t="s">
        <v>285</v>
      </c>
      <c r="H29" s="397">
        <v>0</v>
      </c>
      <c r="I29" s="397">
        <v>4</v>
      </c>
      <c r="J29" s="397">
        <v>4</v>
      </c>
      <c r="K29" s="419">
        <f>IFERROR(J29/H29*100,0)</f>
        <v>0</v>
      </c>
      <c r="L29" s="419">
        <f>IFERROR(J29/I29*100,0)</f>
        <v>100</v>
      </c>
      <c r="M29" s="188">
        <v>0</v>
      </c>
      <c r="N29" s="188">
        <v>3581700.65</v>
      </c>
      <c r="O29" s="188">
        <v>3581697.6599999997</v>
      </c>
      <c r="P29" s="188">
        <v>3565417.82</v>
      </c>
      <c r="Q29" s="188">
        <v>3565417.82</v>
      </c>
      <c r="R29" s="409">
        <f t="shared" si="1"/>
        <v>0</v>
      </c>
      <c r="S29" s="409">
        <f t="shared" si="2"/>
        <v>99.999916520103369</v>
      </c>
      <c r="T29" s="409">
        <f t="shared" si="3"/>
        <v>0</v>
      </c>
      <c r="U29" s="409">
        <f t="shared" si="4"/>
        <v>99.545388305971343</v>
      </c>
    </row>
    <row r="30" spans="1:21" s="411" customFormat="1" ht="12">
      <c r="A30" s="195"/>
      <c r="B30" s="195"/>
      <c r="C30" s="195"/>
      <c r="D30" s="196">
        <v>3</v>
      </c>
      <c r="E30" s="414"/>
      <c r="F30" s="398" t="s">
        <v>287</v>
      </c>
      <c r="G30" s="415"/>
      <c r="H30" s="416"/>
      <c r="I30" s="416"/>
      <c r="J30" s="416"/>
      <c r="K30" s="417"/>
      <c r="L30" s="417"/>
      <c r="M30" s="401">
        <f>M31</f>
        <v>0</v>
      </c>
      <c r="N30" s="401">
        <f>N31</f>
        <v>3546544.69</v>
      </c>
      <c r="O30" s="401">
        <f>O31</f>
        <v>3546543.81</v>
      </c>
      <c r="P30" s="401">
        <f>P31</f>
        <v>3546543.81</v>
      </c>
      <c r="Q30" s="401">
        <f>Q31</f>
        <v>3546543.81</v>
      </c>
      <c r="R30" s="418"/>
      <c r="S30" s="418"/>
      <c r="T30" s="418"/>
      <c r="U30" s="418"/>
    </row>
    <row r="31" spans="1:21" s="411" customFormat="1" ht="60">
      <c r="A31" s="152"/>
      <c r="B31" s="152"/>
      <c r="C31" s="152"/>
      <c r="D31" s="260"/>
      <c r="E31" s="403">
        <v>222</v>
      </c>
      <c r="F31" s="352" t="s">
        <v>288</v>
      </c>
      <c r="G31" s="158" t="s">
        <v>278</v>
      </c>
      <c r="H31" s="397">
        <v>0</v>
      </c>
      <c r="I31" s="397">
        <v>2000</v>
      </c>
      <c r="J31" s="397">
        <v>2000</v>
      </c>
      <c r="K31" s="419">
        <f>IFERROR(J31/H31*100,0)</f>
        <v>0</v>
      </c>
      <c r="L31" s="419">
        <f>IFERROR(J31/I31*100,0)</f>
        <v>100</v>
      </c>
      <c r="M31" s="410">
        <v>0</v>
      </c>
      <c r="N31" s="410">
        <v>3546544.69</v>
      </c>
      <c r="O31" s="410">
        <v>3546543.81</v>
      </c>
      <c r="P31" s="410">
        <v>3546543.81</v>
      </c>
      <c r="Q31" s="410">
        <v>3546543.81</v>
      </c>
      <c r="R31" s="409">
        <f>IFERROR(O31/M31*100,0)</f>
        <v>0</v>
      </c>
      <c r="S31" s="409">
        <f>IFERROR(O31/N31*100,0)</f>
        <v>99.999975187116561</v>
      </c>
      <c r="T31" s="409">
        <f>IFERROR(P31/M31*100,0)</f>
        <v>0</v>
      </c>
      <c r="U31" s="409">
        <f>IFERROR(P31/N31*100,0)</f>
        <v>99.999975187116561</v>
      </c>
    </row>
    <row r="32" spans="1:21" s="411" customFormat="1" ht="12">
      <c r="A32" s="152"/>
      <c r="B32" s="152"/>
      <c r="C32" s="152"/>
      <c r="D32" s="260"/>
      <c r="E32" s="403"/>
      <c r="F32" s="158"/>
      <c r="G32" s="158"/>
      <c r="H32" s="397"/>
      <c r="I32" s="397"/>
      <c r="J32" s="397"/>
      <c r="K32" s="239"/>
      <c r="L32" s="239"/>
      <c r="M32" s="188"/>
      <c r="N32" s="188"/>
      <c r="O32" s="188"/>
      <c r="P32" s="188"/>
      <c r="Q32" s="188"/>
      <c r="R32" s="409"/>
      <c r="S32" s="409"/>
      <c r="T32" s="409"/>
      <c r="U32" s="409"/>
    </row>
    <row r="33" spans="1:21" s="411" customFormat="1" ht="12">
      <c r="A33" s="152"/>
      <c r="B33" s="152"/>
      <c r="C33" s="152"/>
      <c r="D33" s="260"/>
      <c r="E33" s="403"/>
      <c r="F33" s="206"/>
      <c r="G33" s="158"/>
      <c r="H33" s="397"/>
      <c r="I33" s="397"/>
      <c r="J33" s="397"/>
      <c r="K33" s="239"/>
      <c r="L33" s="239"/>
      <c r="M33" s="188"/>
      <c r="N33" s="188"/>
      <c r="O33" s="188"/>
      <c r="P33" s="188"/>
      <c r="Q33" s="188"/>
      <c r="R33" s="409"/>
      <c r="S33" s="409"/>
      <c r="T33" s="409"/>
      <c r="U33" s="409"/>
    </row>
    <row r="34" spans="1:21" s="60" customFormat="1" ht="12">
      <c r="A34" s="150"/>
      <c r="B34" s="150"/>
      <c r="C34" s="150"/>
      <c r="D34" s="150"/>
      <c r="E34" s="150"/>
      <c r="F34" s="129" t="s">
        <v>301</v>
      </c>
      <c r="G34" s="150"/>
      <c r="H34" s="181"/>
      <c r="I34" s="182"/>
      <c r="J34" s="149"/>
      <c r="K34" s="171"/>
      <c r="L34" s="171"/>
      <c r="M34" s="183">
        <f>M23+M9</f>
        <v>0</v>
      </c>
      <c r="N34" s="183">
        <f>N23+N9</f>
        <v>40237809.159999996</v>
      </c>
      <c r="O34" s="183">
        <f>O23+O9</f>
        <v>40207739.329999998</v>
      </c>
      <c r="P34" s="183">
        <f>P23+P9</f>
        <v>37575607.399999999</v>
      </c>
      <c r="Q34" s="183">
        <f>Q23+Q9</f>
        <v>37575607.399999999</v>
      </c>
      <c r="R34" s="179"/>
      <c r="S34" s="179"/>
      <c r="T34" s="179"/>
      <c r="U34" s="179"/>
    </row>
    <row r="35" spans="1:21">
      <c r="A35" s="23"/>
      <c r="B35" s="55"/>
      <c r="C35" s="23"/>
      <c r="D35" s="23"/>
      <c r="F35" s="23"/>
    </row>
    <row r="36" spans="1:21">
      <c r="B36" s="24"/>
      <c r="C36" s="25"/>
      <c r="D36" s="25"/>
      <c r="M36" s="379"/>
      <c r="N36" s="384"/>
      <c r="O36" s="384"/>
      <c r="P36" s="379"/>
    </row>
    <row r="37" spans="1:21">
      <c r="B37" s="27"/>
      <c r="C37" s="27"/>
      <c r="D37" s="27"/>
      <c r="N37" s="28"/>
      <c r="O37" s="2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4"/>
  <sheetViews>
    <sheetView showGridLines="0" view="pageLayout" topLeftCell="A7" zoomScale="85" zoomScaleNormal="130" zoomScaleSheetLayoutView="70" zoomScalePageLayoutView="85" workbookViewId="0">
      <selection activeCell="O14" sqref="O14"/>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9.7109375" style="22" bestFit="1" customWidth="1"/>
    <col min="8" max="8" width="10.5703125" style="22" bestFit="1" customWidth="1"/>
    <col min="9" max="9" width="13.42578125" style="22" bestFit="1" customWidth="1"/>
    <col min="10" max="10" width="13.28515625" style="22" bestFit="1" customWidth="1"/>
    <col min="11" max="11" width="8" style="22" bestFit="1" customWidth="1"/>
    <col min="12" max="12" width="8.42578125" style="22" bestFit="1" customWidth="1"/>
    <col min="13" max="13" width="12.42578125" style="22" bestFit="1" customWidth="1"/>
    <col min="14" max="14" width="17.42578125" style="22" bestFit="1" customWidth="1"/>
    <col min="15" max="15" width="17.140625" style="22" bestFit="1" customWidth="1"/>
    <col min="16" max="16" width="17.85546875" style="22" bestFit="1" customWidth="1"/>
    <col min="17" max="17" width="13.42578125" style="22" bestFit="1" customWidth="1"/>
    <col min="18" max="21" width="8.42578125" style="22" bestFit="1" customWidth="1"/>
    <col min="22" max="16384" width="11.42578125" style="22"/>
  </cols>
  <sheetData>
    <row r="1" spans="1:21" ht="25.15" customHeight="1">
      <c r="A1" s="605" t="s">
        <v>91</v>
      </c>
      <c r="B1" s="606"/>
      <c r="C1" s="606"/>
      <c r="D1" s="606"/>
      <c r="E1" s="606"/>
      <c r="F1" s="606"/>
      <c r="G1" s="606"/>
      <c r="H1" s="606"/>
      <c r="I1" s="606"/>
      <c r="J1" s="606"/>
      <c r="K1" s="606"/>
      <c r="L1" s="606"/>
      <c r="M1" s="606"/>
      <c r="N1" s="606"/>
      <c r="O1" s="606"/>
      <c r="P1" s="606"/>
      <c r="Q1" s="606"/>
      <c r="R1" s="606"/>
      <c r="S1" s="606"/>
      <c r="T1" s="606"/>
      <c r="U1" s="607"/>
    </row>
    <row r="2" spans="1:21" ht="33.75" customHeight="1">
      <c r="A2" s="608" t="s">
        <v>310</v>
      </c>
      <c r="B2" s="609"/>
      <c r="C2" s="609"/>
      <c r="D2" s="609"/>
      <c r="E2" s="609"/>
      <c r="F2" s="609"/>
      <c r="G2" s="609"/>
      <c r="H2" s="609"/>
      <c r="I2" s="609"/>
      <c r="J2" s="609"/>
      <c r="K2" s="609"/>
      <c r="L2" s="609"/>
      <c r="M2" s="609"/>
      <c r="N2" s="609"/>
      <c r="O2" s="609"/>
      <c r="P2" s="609"/>
      <c r="Q2" s="609"/>
      <c r="R2" s="609"/>
      <c r="S2" s="609"/>
      <c r="T2" s="609"/>
      <c r="U2" s="610"/>
    </row>
    <row r="3" spans="1:21" ht="6" customHeight="1">
      <c r="U3" s="66"/>
    </row>
    <row r="4" spans="1:21" ht="20.100000000000001" customHeight="1">
      <c r="A4" s="570" t="s">
        <v>311</v>
      </c>
      <c r="B4" s="614"/>
      <c r="C4" s="614"/>
      <c r="D4" s="614"/>
      <c r="E4" s="614"/>
      <c r="F4" s="614"/>
      <c r="G4" s="614"/>
      <c r="H4" s="614"/>
      <c r="I4" s="614"/>
      <c r="J4" s="614"/>
      <c r="K4" s="614"/>
      <c r="L4" s="614"/>
      <c r="M4" s="614"/>
      <c r="N4" s="614"/>
      <c r="O4" s="614"/>
      <c r="P4" s="614"/>
      <c r="Q4" s="614"/>
      <c r="R4" s="614"/>
      <c r="S4" s="614"/>
      <c r="T4" s="614"/>
      <c r="U4" s="615"/>
    </row>
    <row r="5" spans="1:21" ht="20.100000000000001" customHeight="1">
      <c r="A5" s="616" t="s">
        <v>205</v>
      </c>
      <c r="B5" s="617"/>
      <c r="C5" s="617"/>
      <c r="D5" s="617"/>
      <c r="E5" s="617"/>
      <c r="F5" s="617"/>
      <c r="G5" s="617"/>
      <c r="H5" s="617"/>
      <c r="I5" s="617"/>
      <c r="J5" s="617"/>
      <c r="K5" s="617"/>
      <c r="L5" s="617"/>
      <c r="M5" s="617"/>
      <c r="N5" s="617"/>
      <c r="O5" s="617"/>
      <c r="P5" s="617"/>
      <c r="Q5" s="617"/>
      <c r="R5" s="617"/>
      <c r="S5" s="617"/>
      <c r="T5" s="617"/>
      <c r="U5" s="618"/>
    </row>
    <row r="6" spans="1:21" ht="15" customHeight="1">
      <c r="A6" s="619" t="s">
        <v>85</v>
      </c>
      <c r="B6" s="611" t="s">
        <v>44</v>
      </c>
      <c r="C6" s="611" t="s">
        <v>42</v>
      </c>
      <c r="D6" s="611" t="s">
        <v>43</v>
      </c>
      <c r="E6" s="611" t="s">
        <v>12</v>
      </c>
      <c r="F6" s="611" t="s">
        <v>13</v>
      </c>
      <c r="G6" s="611" t="s">
        <v>28</v>
      </c>
      <c r="H6" s="112" t="s">
        <v>15</v>
      </c>
      <c r="I6" s="112"/>
      <c r="J6" s="112"/>
      <c r="K6" s="112"/>
      <c r="L6" s="112"/>
      <c r="M6" s="112"/>
      <c r="N6" s="112"/>
      <c r="O6" s="112"/>
      <c r="P6" s="112"/>
      <c r="Q6" s="112"/>
      <c r="R6" s="112"/>
      <c r="S6" s="112"/>
      <c r="T6" s="112"/>
      <c r="U6" s="113"/>
    </row>
    <row r="7" spans="1:21" ht="15" customHeight="1">
      <c r="A7" s="620"/>
      <c r="B7" s="612"/>
      <c r="C7" s="612"/>
      <c r="D7" s="612"/>
      <c r="E7" s="612"/>
      <c r="F7" s="612"/>
      <c r="G7" s="612"/>
      <c r="H7" s="622" t="s">
        <v>14</v>
      </c>
      <c r="I7" s="623"/>
      <c r="J7" s="624"/>
      <c r="K7" s="622" t="s">
        <v>48</v>
      </c>
      <c r="L7" s="624"/>
      <c r="M7" s="622" t="s">
        <v>98</v>
      </c>
      <c r="N7" s="623"/>
      <c r="O7" s="623"/>
      <c r="P7" s="623"/>
      <c r="Q7" s="624"/>
      <c r="R7" s="625" t="s">
        <v>48</v>
      </c>
      <c r="S7" s="626"/>
      <c r="T7" s="626"/>
      <c r="U7" s="627"/>
    </row>
    <row r="8" spans="1:21" ht="33" customHeight="1">
      <c r="A8" s="621"/>
      <c r="B8" s="613"/>
      <c r="C8" s="613"/>
      <c r="D8" s="613"/>
      <c r="E8" s="613"/>
      <c r="F8" s="613"/>
      <c r="G8" s="613"/>
      <c r="H8" s="114" t="s">
        <v>128</v>
      </c>
      <c r="I8" s="114" t="s">
        <v>194</v>
      </c>
      <c r="J8" s="114" t="s">
        <v>47</v>
      </c>
      <c r="K8" s="115" t="s">
        <v>49</v>
      </c>
      <c r="L8" s="115" t="s">
        <v>50</v>
      </c>
      <c r="M8" s="114" t="s">
        <v>124</v>
      </c>
      <c r="N8" s="114" t="s">
        <v>123</v>
      </c>
      <c r="O8" s="114" t="s">
        <v>51</v>
      </c>
      <c r="P8" s="114" t="s">
        <v>52</v>
      </c>
      <c r="Q8" s="114" t="s">
        <v>115</v>
      </c>
      <c r="R8" s="115" t="s">
        <v>116</v>
      </c>
      <c r="S8" s="115" t="s">
        <v>117</v>
      </c>
      <c r="T8" s="115" t="s">
        <v>118</v>
      </c>
      <c r="U8" s="115" t="s">
        <v>119</v>
      </c>
    </row>
    <row r="9" spans="1:21" ht="24">
      <c r="A9" s="152">
        <v>1</v>
      </c>
      <c r="B9" s="152"/>
      <c r="C9" s="152"/>
      <c r="D9" s="152"/>
      <c r="E9" s="152"/>
      <c r="F9" s="546" t="s">
        <v>206</v>
      </c>
      <c r="G9" s="152"/>
      <c r="H9" s="152"/>
      <c r="I9" s="152"/>
      <c r="J9" s="152"/>
      <c r="K9" s="152"/>
      <c r="L9" s="152"/>
      <c r="M9" s="152"/>
      <c r="N9" s="348">
        <f>N10</f>
        <v>1800000</v>
      </c>
      <c r="O9" s="348">
        <v>1800000</v>
      </c>
      <c r="P9" s="348">
        <f t="shared" ref="P9:Q12" si="0">P10</f>
        <v>621555.9</v>
      </c>
      <c r="Q9" s="348">
        <f t="shared" si="0"/>
        <v>621555.9</v>
      </c>
      <c r="R9" s="152"/>
      <c r="S9" s="152"/>
      <c r="T9" s="152"/>
      <c r="U9" s="152"/>
    </row>
    <row r="10" spans="1:21">
      <c r="A10" s="152"/>
      <c r="B10" s="152">
        <v>2</v>
      </c>
      <c r="C10" s="152"/>
      <c r="D10" s="152"/>
      <c r="E10" s="152"/>
      <c r="F10" s="546" t="s">
        <v>213</v>
      </c>
      <c r="G10" s="152"/>
      <c r="H10" s="152"/>
      <c r="I10" s="152"/>
      <c r="J10" s="152"/>
      <c r="K10" s="152"/>
      <c r="L10" s="152"/>
      <c r="M10" s="152"/>
      <c r="N10" s="347">
        <f>N11</f>
        <v>1800000</v>
      </c>
      <c r="O10" s="347">
        <v>1800000</v>
      </c>
      <c r="P10" s="347">
        <f t="shared" si="0"/>
        <v>621555.9</v>
      </c>
      <c r="Q10" s="347">
        <f t="shared" si="0"/>
        <v>621555.9</v>
      </c>
      <c r="R10" s="152"/>
      <c r="S10" s="152"/>
      <c r="T10" s="152"/>
      <c r="U10" s="152"/>
    </row>
    <row r="11" spans="1:21" ht="27.75" customHeight="1">
      <c r="A11" s="152"/>
      <c r="B11" s="152"/>
      <c r="C11" s="152">
        <v>4</v>
      </c>
      <c r="D11" s="152"/>
      <c r="E11" s="152"/>
      <c r="F11" s="546" t="s">
        <v>222</v>
      </c>
      <c r="G11" s="152"/>
      <c r="H11" s="152"/>
      <c r="I11" s="152"/>
      <c r="J11" s="152"/>
      <c r="K11" s="152"/>
      <c r="L11" s="152"/>
      <c r="M11" s="152"/>
      <c r="N11" s="347">
        <f>N12</f>
        <v>1800000</v>
      </c>
      <c r="O11" s="347">
        <v>1800000</v>
      </c>
      <c r="P11" s="347">
        <f t="shared" si="0"/>
        <v>621555.9</v>
      </c>
      <c r="Q11" s="347">
        <f t="shared" si="0"/>
        <v>621555.9</v>
      </c>
      <c r="R11" s="152"/>
      <c r="S11" s="152"/>
      <c r="T11" s="152"/>
      <c r="U11" s="152"/>
    </row>
    <row r="12" spans="1:21">
      <c r="A12" s="152"/>
      <c r="B12" s="152"/>
      <c r="C12" s="152"/>
      <c r="D12" s="152">
        <v>2</v>
      </c>
      <c r="E12" s="152"/>
      <c r="F12" s="546" t="s">
        <v>227</v>
      </c>
      <c r="G12" s="152"/>
      <c r="H12" s="152"/>
      <c r="I12" s="152"/>
      <c r="J12" s="152"/>
      <c r="K12" s="152"/>
      <c r="L12" s="152"/>
      <c r="M12" s="152"/>
      <c r="N12" s="347">
        <f>N13</f>
        <v>1800000</v>
      </c>
      <c r="O12" s="347">
        <v>1800000</v>
      </c>
      <c r="P12" s="347">
        <f t="shared" si="0"/>
        <v>621555.9</v>
      </c>
      <c r="Q12" s="347">
        <f t="shared" si="0"/>
        <v>621555.9</v>
      </c>
      <c r="R12" s="152"/>
      <c r="S12" s="152"/>
      <c r="T12" s="152"/>
      <c r="U12" s="152"/>
    </row>
    <row r="13" spans="1:21" s="420" customFormat="1" ht="38.25" customHeight="1">
      <c r="A13" s="152"/>
      <c r="B13" s="152"/>
      <c r="C13" s="152"/>
      <c r="D13" s="152"/>
      <c r="E13" s="152">
        <v>213</v>
      </c>
      <c r="F13" s="546" t="s">
        <v>228</v>
      </c>
      <c r="G13" s="152" t="s">
        <v>221</v>
      </c>
      <c r="H13" s="152">
        <v>0</v>
      </c>
      <c r="I13" s="152">
        <v>1</v>
      </c>
      <c r="J13" s="152">
        <v>0.3</v>
      </c>
      <c r="K13" s="152">
        <f>IFERROR(J13/H13*100,0)</f>
        <v>0</v>
      </c>
      <c r="L13" s="152">
        <f>IFERROR(J13/H13*100,0)</f>
        <v>0</v>
      </c>
      <c r="M13" s="188">
        <v>0</v>
      </c>
      <c r="N13" s="192">
        <v>1800000</v>
      </c>
      <c r="O13" s="188">
        <v>1800000</v>
      </c>
      <c r="P13" s="188">
        <v>621555.9</v>
      </c>
      <c r="Q13" s="188">
        <v>621555.9</v>
      </c>
      <c r="R13" s="152">
        <f>IFERROR(O13/M13*100,0)</f>
        <v>0</v>
      </c>
      <c r="S13" s="152">
        <f>O13/N13*100</f>
        <v>100</v>
      </c>
      <c r="T13" s="152">
        <f>IFERROR(P13/M13*100,0)</f>
        <v>0</v>
      </c>
      <c r="U13" s="152">
        <f>P13/N13*100</f>
        <v>34.530883333333335</v>
      </c>
    </row>
    <row r="14" spans="1:21" s="411" customFormat="1" ht="36">
      <c r="A14" s="152">
        <v>4</v>
      </c>
      <c r="B14" s="152"/>
      <c r="C14" s="152"/>
      <c r="D14" s="152"/>
      <c r="E14" s="152"/>
      <c r="F14" s="546" t="s">
        <v>263</v>
      </c>
      <c r="G14" s="152"/>
      <c r="H14" s="158"/>
      <c r="I14" s="158"/>
      <c r="J14" s="158"/>
      <c r="K14" s="154"/>
      <c r="L14" s="185"/>
      <c r="M14" s="186">
        <f>M16</f>
        <v>0</v>
      </c>
      <c r="N14" s="186">
        <f>N16</f>
        <v>21000000</v>
      </c>
      <c r="O14" s="186">
        <v>21000000</v>
      </c>
      <c r="P14" s="186">
        <f>P16</f>
        <v>4262158.1500000004</v>
      </c>
      <c r="Q14" s="186">
        <f>Q16</f>
        <v>4262158.1500000004</v>
      </c>
      <c r="R14" s="187"/>
      <c r="S14" s="187"/>
      <c r="T14" s="187"/>
      <c r="U14" s="187"/>
    </row>
    <row r="15" spans="1:21" s="411" customFormat="1" ht="12">
      <c r="A15" s="152"/>
      <c r="B15" s="152">
        <v>2</v>
      </c>
      <c r="C15" s="152"/>
      <c r="D15" s="152"/>
      <c r="E15" s="152"/>
      <c r="F15" s="537" t="s">
        <v>304</v>
      </c>
      <c r="G15" s="152"/>
      <c r="H15" s="158"/>
      <c r="I15" s="158"/>
      <c r="J15" s="158"/>
      <c r="K15" s="154"/>
      <c r="L15" s="185"/>
      <c r="M15" s="186"/>
      <c r="N15" s="186"/>
      <c r="O15" s="186"/>
      <c r="P15" s="186"/>
      <c r="Q15" s="186"/>
      <c r="R15" s="187"/>
      <c r="S15" s="187"/>
      <c r="T15" s="187"/>
      <c r="U15" s="187"/>
    </row>
    <row r="16" spans="1:21" s="411" customFormat="1" ht="24">
      <c r="A16" s="152"/>
      <c r="B16" s="152"/>
      <c r="C16" s="152">
        <v>2</v>
      </c>
      <c r="D16" s="152"/>
      <c r="E16" s="152"/>
      <c r="F16" s="546" t="s">
        <v>214</v>
      </c>
      <c r="G16" s="158"/>
      <c r="H16" s="158"/>
      <c r="I16" s="158"/>
      <c r="J16" s="158"/>
      <c r="K16" s="154"/>
      <c r="L16" s="185"/>
      <c r="M16" s="188">
        <f t="shared" ref="M16:Q17" si="1">+M17</f>
        <v>0</v>
      </c>
      <c r="N16" s="188">
        <f t="shared" si="1"/>
        <v>21000000</v>
      </c>
      <c r="O16" s="188">
        <v>21000000</v>
      </c>
      <c r="P16" s="188">
        <f t="shared" si="1"/>
        <v>4262158.1500000004</v>
      </c>
      <c r="Q16" s="188">
        <f t="shared" si="1"/>
        <v>4262158.1500000004</v>
      </c>
      <c r="R16" s="187"/>
      <c r="S16" s="187"/>
      <c r="T16" s="187"/>
      <c r="U16" s="187"/>
    </row>
    <row r="17" spans="1:21" s="411" customFormat="1" ht="12">
      <c r="A17" s="152"/>
      <c r="B17" s="152"/>
      <c r="C17" s="152"/>
      <c r="D17" s="152">
        <v>1</v>
      </c>
      <c r="E17" s="152"/>
      <c r="F17" s="546" t="s">
        <v>276</v>
      </c>
      <c r="G17" s="158"/>
      <c r="H17" s="158"/>
      <c r="I17" s="158"/>
      <c r="J17" s="158"/>
      <c r="K17" s="154"/>
      <c r="L17" s="185"/>
      <c r="M17" s="188">
        <f t="shared" si="1"/>
        <v>0</v>
      </c>
      <c r="N17" s="188">
        <f t="shared" si="1"/>
        <v>21000000</v>
      </c>
      <c r="O17" s="188">
        <v>21000000</v>
      </c>
      <c r="P17" s="188">
        <f t="shared" si="1"/>
        <v>4262158.1500000004</v>
      </c>
      <c r="Q17" s="188">
        <f t="shared" si="1"/>
        <v>4262158.1500000004</v>
      </c>
      <c r="R17" s="187"/>
      <c r="S17" s="187"/>
      <c r="T17" s="187"/>
      <c r="U17" s="187"/>
    </row>
    <row r="18" spans="1:21" s="411" customFormat="1" ht="48">
      <c r="A18" s="152"/>
      <c r="B18" s="152"/>
      <c r="C18" s="152"/>
      <c r="D18" s="152"/>
      <c r="E18" s="152">
        <v>218</v>
      </c>
      <c r="F18" s="546" t="s">
        <v>283</v>
      </c>
      <c r="G18" s="158" t="s">
        <v>273</v>
      </c>
      <c r="H18" s="421">
        <v>0</v>
      </c>
      <c r="I18" s="421">
        <v>20951.18</v>
      </c>
      <c r="J18" s="421">
        <v>20951.18</v>
      </c>
      <c r="K18" s="409">
        <f>IFERROR(J18/H18*100,0)</f>
        <v>0</v>
      </c>
      <c r="L18" s="409">
        <f>IFERROR(J18/H18*100,0)</f>
        <v>0</v>
      </c>
      <c r="M18" s="188">
        <v>0</v>
      </c>
      <c r="N18" s="192">
        <v>21000000</v>
      </c>
      <c r="O18" s="188">
        <v>21000000</v>
      </c>
      <c r="P18" s="188">
        <v>4262158.1500000004</v>
      </c>
      <c r="Q18" s="188">
        <v>4262158.1500000004</v>
      </c>
      <c r="R18" s="409">
        <f>IFERROR(O18/M18*100,0)</f>
        <v>0</v>
      </c>
      <c r="S18" s="409">
        <f>O18/N18*100</f>
        <v>100</v>
      </c>
      <c r="T18" s="409">
        <f>IFERROR(P18/M18*100,0)</f>
        <v>0</v>
      </c>
      <c r="U18" s="409">
        <f>P18/N18*100</f>
        <v>20.295991190476194</v>
      </c>
    </row>
    <row r="19" spans="1:21" s="60" customFormat="1" ht="12.75" customHeight="1">
      <c r="A19" s="152"/>
      <c r="B19" s="152"/>
      <c r="C19" s="152"/>
      <c r="D19" s="152"/>
      <c r="E19" s="152"/>
      <c r="F19" s="184"/>
      <c r="G19" s="158"/>
      <c r="H19" s="153"/>
      <c r="I19" s="153"/>
      <c r="J19" s="153"/>
      <c r="K19" s="185"/>
      <c r="L19" s="185"/>
      <c r="M19" s="192"/>
      <c r="N19" s="192"/>
      <c r="O19" s="188"/>
      <c r="P19" s="188"/>
      <c r="Q19" s="188"/>
      <c r="R19" s="187"/>
      <c r="S19" s="187"/>
      <c r="T19" s="187"/>
      <c r="U19" s="187"/>
    </row>
    <row r="20" spans="1:21" s="60" customFormat="1" ht="12.75" customHeight="1">
      <c r="A20" s="152"/>
      <c r="B20" s="152"/>
      <c r="C20" s="152"/>
      <c r="D20" s="152"/>
      <c r="E20" s="152"/>
      <c r="F20" s="193"/>
      <c r="G20" s="152"/>
      <c r="H20" s="167"/>
      <c r="I20" s="160"/>
      <c r="J20" s="153"/>
      <c r="K20" s="154"/>
      <c r="L20" s="154"/>
      <c r="M20" s="188"/>
      <c r="N20" s="188"/>
      <c r="O20" s="188"/>
      <c r="P20" s="188"/>
      <c r="Q20" s="188"/>
      <c r="R20" s="194"/>
      <c r="S20" s="194"/>
      <c r="T20" s="194"/>
      <c r="U20" s="194"/>
    </row>
    <row r="21" spans="1:21" s="60" customFormat="1" ht="12">
      <c r="A21" s="195"/>
      <c r="B21" s="195"/>
      <c r="C21" s="195"/>
      <c r="D21" s="195"/>
      <c r="E21" s="195"/>
      <c r="F21" s="196" t="s">
        <v>301</v>
      </c>
      <c r="G21" s="195"/>
      <c r="H21" s="170"/>
      <c r="I21" s="171"/>
      <c r="J21" s="172"/>
      <c r="K21" s="197"/>
      <c r="L21" s="197"/>
      <c r="M21" s="198">
        <f>M14</f>
        <v>0</v>
      </c>
      <c r="N21" s="198">
        <f>N9+N14</f>
        <v>22800000</v>
      </c>
      <c r="O21" s="198">
        <v>22800000</v>
      </c>
      <c r="P21" s="198">
        <f>P9+P14</f>
        <v>4883714.0500000007</v>
      </c>
      <c r="Q21" s="198">
        <f>Q9+Q14</f>
        <v>4883714.0500000007</v>
      </c>
      <c r="R21" s="199"/>
      <c r="S21" s="199"/>
      <c r="T21" s="199"/>
      <c r="U21" s="199"/>
    </row>
    <row r="22" spans="1:21">
      <c r="A22" s="23"/>
      <c r="B22" s="55"/>
      <c r="C22" s="23"/>
      <c r="D22" s="23"/>
      <c r="F22" s="23"/>
    </row>
    <row r="23" spans="1:21">
      <c r="B23" s="24"/>
      <c r="C23" s="25"/>
      <c r="D23" s="25"/>
      <c r="N23" s="384"/>
      <c r="O23" s="384"/>
      <c r="P23" s="379"/>
    </row>
    <row r="24" spans="1:21">
      <c r="B24" s="27"/>
      <c r="C24" s="27"/>
      <c r="D24" s="27"/>
      <c r="N24" s="28"/>
      <c r="O24" s="2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51</vt:i4>
      </vt:variant>
      <vt:variant>
        <vt:lpstr>Rangos con nombre</vt:lpstr>
      </vt:variant>
      <vt:variant>
        <vt:i4>72</vt:i4>
      </vt:variant>
    </vt:vector>
  </HeadingPairs>
  <TitlesOfParts>
    <vt:vector size="123" baseType="lpstr">
      <vt:lpstr>Caratula</vt:lpstr>
      <vt:lpstr>ECG-1</vt:lpstr>
      <vt:lpstr>ECG-2</vt:lpstr>
      <vt:lpstr>EPC</vt:lpstr>
      <vt:lpstr>APP-1</vt:lpstr>
      <vt:lpstr>APP-2</vt:lpstr>
      <vt:lpstr> APP-3 5A173</vt:lpstr>
      <vt:lpstr>APP-3 5MG65</vt:lpstr>
      <vt:lpstr>APP-3 5MG73</vt:lpstr>
      <vt:lpstr>APP-3 5MY65</vt:lpstr>
      <vt:lpstr>APP-3 5MY73</vt:lpstr>
      <vt:lpstr>APP-3 5O170</vt:lpstr>
      <vt:lpstr>APP-3 5P170</vt:lpstr>
      <vt:lpstr>APP-3 5P265</vt:lpstr>
      <vt:lpstr>APP-3 5P270</vt:lpstr>
      <vt:lpstr>APP-3 5P645</vt:lpstr>
      <vt:lpstr>APP-3 5P646</vt:lpstr>
      <vt:lpstr>APP-3 5P665</vt:lpstr>
      <vt:lpstr>APP-3 5P666</vt:lpstr>
      <vt:lpstr>APP-3 5P670</vt:lpstr>
      <vt:lpstr>APP-3 5P673</vt:lpstr>
      <vt:lpstr>APP-4 5A173</vt:lpstr>
      <vt:lpstr>APP-4 5MG65</vt:lpstr>
      <vt:lpstr>APP-4 5MG73</vt:lpstr>
      <vt:lpstr>APP-4 5MY65</vt:lpstr>
      <vt:lpstr>APP-4 5MY73</vt:lpstr>
      <vt:lpstr>APP-4 5O170</vt:lpstr>
      <vt:lpstr>APP-4 5P170</vt:lpstr>
      <vt:lpstr>APP-4 5P265</vt:lpstr>
      <vt:lpstr>APP-4 5P270</vt:lpstr>
      <vt:lpstr>APP-4 5P645</vt:lpstr>
      <vt:lpstr>APP-4 5P646</vt:lpstr>
      <vt:lpstr>APP-4 5P665 </vt:lpstr>
      <vt:lpstr>APP-4 5P666</vt:lpstr>
      <vt:lpstr>APP-4 5P670</vt:lpstr>
      <vt:lpstr>APP-4 5P673</vt:lpstr>
      <vt:lpstr>AR 1</vt:lpstr>
      <vt:lpstr>AR 2</vt:lpstr>
      <vt:lpstr>AR 3</vt:lpstr>
      <vt:lpstr>AR 4</vt:lpstr>
      <vt:lpstr>AR 5</vt:lpstr>
      <vt:lpstr>PPI</vt:lpstr>
      <vt:lpstr>IAPP</vt:lpstr>
      <vt:lpstr>EAP</vt:lpstr>
      <vt:lpstr>ADS-1</vt:lpstr>
      <vt:lpstr>ADS-2</vt:lpstr>
      <vt:lpstr>SAP</vt:lpstr>
      <vt:lpstr>FIC</vt:lpstr>
      <vt:lpstr>AUR</vt:lpstr>
      <vt:lpstr>PPD</vt:lpstr>
      <vt:lpstr>Formato 6d</vt:lpstr>
      <vt:lpstr>EPC!_Toc256789589</vt:lpstr>
      <vt:lpstr>' APP-3 5A173'!Área_de_impresión</vt:lpstr>
      <vt:lpstr>'APP-3 5MG65'!Área_de_impresión</vt:lpstr>
      <vt:lpstr>'APP-3 5MG73'!Área_de_impresión</vt:lpstr>
      <vt:lpstr>'APP-3 5MY65'!Área_de_impresión</vt:lpstr>
      <vt:lpstr>'APP-3 5MY73'!Área_de_impresión</vt:lpstr>
      <vt:lpstr>'APP-3 5O170'!Área_de_impresión</vt:lpstr>
      <vt:lpstr>'APP-3 5P170'!Área_de_impresión</vt:lpstr>
      <vt:lpstr>'APP-3 5P265'!Área_de_impresión</vt:lpstr>
      <vt:lpstr>'APP-3 5P270'!Área_de_impresión</vt:lpstr>
      <vt:lpstr>'APP-3 5P645'!Área_de_impresión</vt:lpstr>
      <vt:lpstr>'APP-3 5P646'!Área_de_impresión</vt:lpstr>
      <vt:lpstr>'APP-3 5P665'!Área_de_impresión</vt:lpstr>
      <vt:lpstr>'APP-3 5P666'!Área_de_impresión</vt:lpstr>
      <vt:lpstr>'APP-3 5P670'!Área_de_impresión</vt:lpstr>
      <vt:lpstr>'APP-3 5P673'!Área_de_impresión</vt:lpstr>
      <vt:lpstr>'AR 1'!Área_de_impresión</vt:lpstr>
      <vt:lpstr>'AR 2'!Área_de_impresión</vt:lpstr>
      <vt:lpstr>'AR 3'!Área_de_impresión</vt:lpstr>
      <vt:lpstr>'AR 4'!Área_de_impresión</vt:lpstr>
      <vt:lpstr>'AR 5'!Área_de_impresión</vt:lpstr>
      <vt:lpstr>'ECG-2'!Área_de_impresión</vt:lpstr>
      <vt:lpstr>IAPP!Área_de_impresión</vt:lpstr>
      <vt:lpstr>PPI!Área_de_impresión</vt:lpstr>
      <vt:lpstr>' APP-3 5A173'!Títulos_a_imprimir</vt:lpstr>
      <vt:lpstr>'ADS-1'!Títulos_a_imprimir</vt:lpstr>
      <vt:lpstr>'ADS-2'!Títulos_a_imprimir</vt:lpstr>
      <vt:lpstr>'APP-1'!Títulos_a_imprimir</vt:lpstr>
      <vt:lpstr>'APP-2'!Títulos_a_imprimir</vt:lpstr>
      <vt:lpstr>'APP-3 5MG65'!Títulos_a_imprimir</vt:lpstr>
      <vt:lpstr>'APP-3 5MG73'!Títulos_a_imprimir</vt:lpstr>
      <vt:lpstr>'APP-3 5MY65'!Títulos_a_imprimir</vt:lpstr>
      <vt:lpstr>'APP-3 5MY73'!Títulos_a_imprimir</vt:lpstr>
      <vt:lpstr>'APP-3 5O170'!Títulos_a_imprimir</vt:lpstr>
      <vt:lpstr>'APP-3 5P170'!Títulos_a_imprimir</vt:lpstr>
      <vt:lpstr>'APP-3 5P265'!Títulos_a_imprimir</vt:lpstr>
      <vt:lpstr>'APP-3 5P270'!Títulos_a_imprimir</vt:lpstr>
      <vt:lpstr>'APP-3 5P645'!Títulos_a_imprimir</vt:lpstr>
      <vt:lpstr>'APP-3 5P646'!Títulos_a_imprimir</vt:lpstr>
      <vt:lpstr>'APP-3 5P665'!Títulos_a_imprimir</vt:lpstr>
      <vt:lpstr>'APP-3 5P666'!Títulos_a_imprimir</vt:lpstr>
      <vt:lpstr>'APP-3 5P670'!Títulos_a_imprimir</vt:lpstr>
      <vt:lpstr>'APP-3 5P673'!Títulos_a_imprimir</vt:lpstr>
      <vt:lpstr>'APP-4 5A173'!Títulos_a_imprimir</vt:lpstr>
      <vt:lpstr>'APP-4 5MG65'!Títulos_a_imprimir</vt:lpstr>
      <vt:lpstr>'APP-4 5MG73'!Títulos_a_imprimir</vt:lpstr>
      <vt:lpstr>'APP-4 5MY65'!Títulos_a_imprimir</vt:lpstr>
      <vt:lpstr>'APP-4 5MY73'!Títulos_a_imprimir</vt:lpstr>
      <vt:lpstr>'APP-4 5O170'!Títulos_a_imprimir</vt:lpstr>
      <vt:lpstr>'APP-4 5P170'!Títulos_a_imprimir</vt:lpstr>
      <vt:lpstr>'APP-4 5P265'!Títulos_a_imprimir</vt:lpstr>
      <vt:lpstr>'APP-4 5P270'!Títulos_a_imprimir</vt:lpstr>
      <vt:lpstr>'APP-4 5P645'!Títulos_a_imprimir</vt:lpstr>
      <vt:lpstr>'APP-4 5P646'!Títulos_a_imprimir</vt:lpstr>
      <vt:lpstr>'APP-4 5P665 '!Títulos_a_imprimir</vt:lpstr>
      <vt:lpstr>'APP-4 5P666'!Títulos_a_imprimir</vt:lpstr>
      <vt:lpstr>'APP-4 5P670'!Títulos_a_imprimir</vt:lpstr>
      <vt:lpstr>'APP-4 5P673'!Títulos_a_imprimir</vt:lpstr>
      <vt:lpstr>'AR 1'!Títulos_a_imprimir</vt:lpstr>
      <vt:lpstr>'AR 2'!Títulos_a_imprimir</vt:lpstr>
      <vt:lpstr>'AR 3'!Títulos_a_imprimir</vt:lpstr>
      <vt:lpstr>'AR 4'!Títulos_a_imprimir</vt:lpstr>
      <vt:lpstr>'AR 5'!Títulos_a_imprimir</vt:lpstr>
      <vt:lpstr>AUR!Títulos_a_imprimir</vt:lpstr>
      <vt:lpstr>EAP!Títulos_a_imprimir</vt:lpstr>
      <vt:lpstr>'ECG-1'!Títulos_a_imprimir</vt:lpstr>
      <vt:lpstr>'ECG-2'!Títulos_a_imprimir</vt:lpstr>
      <vt:lpstr>EPC!Títulos_a_imprimir</vt:lpstr>
      <vt:lpstr>FIC!Títulos_a_imprimir</vt:lpstr>
      <vt:lpstr>IAPP!Títulos_a_imprimir</vt:lpstr>
      <vt:lpstr>PPD!Títulos_a_imprimir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2018-02-09T00:49:58Z</cp:lastPrinted>
  <dcterms:created xsi:type="dcterms:W3CDTF">2007-06-29T21:15:18Z</dcterms:created>
  <dcterms:modified xsi:type="dcterms:W3CDTF">2018-02-09T01:05:39Z</dcterms:modified>
</cp:coreProperties>
</file>