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esktop\GRACE\TRABAJO\2017\REPORTES IAT 2017\"/>
    </mc:Choice>
  </mc:AlternateContent>
  <bookViews>
    <workbookView xWindow="0" yWindow="0" windowWidth="20730" windowHeight="9735" tabRatio="859" firstSheet="30" activeTab="39"/>
  </bookViews>
  <sheets>
    <sheet name="Caratula" sheetId="142" r:id="rId1"/>
    <sheet name="ECG-1" sheetId="5" r:id="rId2"/>
    <sheet name="ECG-2" sheetId="125" r:id="rId3"/>
    <sheet name="EPC" sheetId="54" r:id="rId4"/>
    <sheet name="APP-1" sheetId="8" r:id="rId5"/>
    <sheet name="APP-2" sheetId="68" r:id="rId6"/>
    <sheet name=" APP-3 5A173" sheetId="80" r:id="rId7"/>
    <sheet name="APP-3 5MG65" sheetId="99" r:id="rId8"/>
    <sheet name="APP-3 5MG73" sheetId="100" r:id="rId9"/>
    <sheet name="APP-3 5MY65" sheetId="101" r:id="rId10"/>
    <sheet name="APP-3 5MY73" sheetId="130" r:id="rId11"/>
    <sheet name="APP-3 5O170" sheetId="102" r:id="rId12"/>
    <sheet name="APP-3 5P170" sheetId="103" r:id="rId13"/>
    <sheet name="APP-3 5P265" sheetId="104" r:id="rId14"/>
    <sheet name="APP-3 5P270" sheetId="105" r:id="rId15"/>
    <sheet name="APP-3 5P645" sheetId="106" r:id="rId16"/>
    <sheet name="APP-3 5P646" sheetId="107" r:id="rId17"/>
    <sheet name="APP-3 5P665" sheetId="126" r:id="rId18"/>
    <sheet name="APP-3 5P666" sheetId="127" r:id="rId19"/>
    <sheet name="APP-3 5P670" sheetId="108" r:id="rId20"/>
    <sheet name="APP-3 5P673" sheetId="109" r:id="rId21"/>
    <sheet name="APP-4 5A173" sheetId="87" r:id="rId22"/>
    <sheet name="APP-4 5MG65" sheetId="110" r:id="rId23"/>
    <sheet name="APP-4 5MG73" sheetId="111" r:id="rId24"/>
    <sheet name="APP-4 5MY65" sheetId="112" r:id="rId25"/>
    <sheet name="APP-4 5MY73" sheetId="131" r:id="rId26"/>
    <sheet name="APP-4 5O170" sheetId="113" r:id="rId27"/>
    <sheet name="APP-4 5P170" sheetId="114" r:id="rId28"/>
    <sheet name="APP-4 5P265" sheetId="115" r:id="rId29"/>
    <sheet name="APP-4 5P270" sheetId="116" r:id="rId30"/>
    <sheet name="APP-4 5P645" sheetId="117" r:id="rId31"/>
    <sheet name="APP-4 5P646" sheetId="118" r:id="rId32"/>
    <sheet name="APP-4 5P665 " sheetId="128" r:id="rId33"/>
    <sheet name="APP-4 5P666" sheetId="129" r:id="rId34"/>
    <sheet name="APP-4 5P670" sheetId="119" r:id="rId35"/>
    <sheet name="APP-4 5P673" sheetId="120" r:id="rId36"/>
    <sheet name="AR 1" sheetId="88" r:id="rId37"/>
    <sheet name="AR 2" sheetId="121" r:id="rId38"/>
    <sheet name="AR 3" sheetId="122" r:id="rId39"/>
    <sheet name="AR 4" sheetId="123" r:id="rId40"/>
    <sheet name="AR 5" sheetId="124" r:id="rId41"/>
    <sheet name="PPI" sheetId="143" r:id="rId42"/>
    <sheet name="IAPP" sheetId="133" r:id="rId43"/>
    <sheet name="EAP" sheetId="144" r:id="rId44"/>
    <sheet name="ADS-1" sheetId="145" r:id="rId45"/>
    <sheet name="ADS-2" sheetId="136" r:id="rId46"/>
    <sheet name="SAP" sheetId="137" r:id="rId47"/>
    <sheet name="FIC" sheetId="138" r:id="rId48"/>
    <sheet name="AUR" sheetId="139" r:id="rId49"/>
    <sheet name="PPD" sheetId="146" r:id="rId50"/>
    <sheet name="Formato 6d" sheetId="141" r:id="rId51"/>
  </sheets>
  <externalReferences>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______EJE1" localSheetId="41">[1]INICIO!$Y$166:$Y$186</definedName>
    <definedName name="_______EJE1">[2]INICIO!$Y$166:$Y$186</definedName>
    <definedName name="_______EJE2" localSheetId="41">[1]INICIO!$Y$188:$Y$229</definedName>
    <definedName name="_______EJE2">[2]INICIO!$Y$188:$Y$229</definedName>
    <definedName name="_______EJE3" localSheetId="41">[1]INICIO!$Y$231:$Y$247</definedName>
    <definedName name="_______EJE3">[2]INICIO!$Y$231:$Y$247</definedName>
    <definedName name="_______EJE4" localSheetId="41">[1]INICIO!$Y$249:$Y$272</definedName>
    <definedName name="_______EJE4">[2]INICIO!$Y$249:$Y$272</definedName>
    <definedName name="_______EJE5" localSheetId="41">[1]INICIO!$Y$274:$Y$287</definedName>
    <definedName name="_______EJE5">[2]INICIO!$Y$274:$Y$287</definedName>
    <definedName name="_______EJE6" localSheetId="41">[1]INICIO!$Y$289:$Y$314</definedName>
    <definedName name="_______EJE6">[2]INICIO!$Y$289:$Y$314</definedName>
    <definedName name="_______EJE7" localSheetId="41">[1]INICIO!$Y$316:$Y$356</definedName>
    <definedName name="_______EJE7">[2]INICIO!$Y$316:$Y$356</definedName>
    <definedName name="______EJE1" localSheetId="41">[1]INICIO!$Y$166:$Y$186</definedName>
    <definedName name="______EJE1">[2]INICIO!$Y$166:$Y$186</definedName>
    <definedName name="______EJE2" localSheetId="41">[1]INICIO!$Y$188:$Y$229</definedName>
    <definedName name="______EJE2">[2]INICIO!$Y$188:$Y$229</definedName>
    <definedName name="______EJE3" localSheetId="41">[1]INICIO!$Y$231:$Y$247</definedName>
    <definedName name="______EJE3">[2]INICIO!$Y$231:$Y$247</definedName>
    <definedName name="______EJE4" localSheetId="41">[1]INICIO!$Y$249:$Y$272</definedName>
    <definedName name="______EJE4">[2]INICIO!$Y$249:$Y$272</definedName>
    <definedName name="______EJE5" localSheetId="41">[1]INICIO!$Y$274:$Y$287</definedName>
    <definedName name="______EJE5">[2]INICIO!$Y$274:$Y$287</definedName>
    <definedName name="______EJE6" localSheetId="41">[1]INICIO!$Y$289:$Y$314</definedName>
    <definedName name="______EJE6">[2]INICIO!$Y$289:$Y$314</definedName>
    <definedName name="______EJE7" localSheetId="41">[1]INICIO!$Y$316:$Y$356</definedName>
    <definedName name="______EJE7">[2]INICIO!$Y$316:$Y$356</definedName>
    <definedName name="_____EJE1" localSheetId="41">[1]INICIO!$Y$166:$Y$186</definedName>
    <definedName name="_____EJE1">[2]INICIO!$Y$166:$Y$186</definedName>
    <definedName name="_____EJE2" localSheetId="41">[1]INICIO!$Y$188:$Y$229</definedName>
    <definedName name="_____EJE2">[2]INICIO!$Y$188:$Y$229</definedName>
    <definedName name="_____EJE3" localSheetId="41">[1]INICIO!$Y$231:$Y$247</definedName>
    <definedName name="_____EJE3">[2]INICIO!$Y$231:$Y$247</definedName>
    <definedName name="_____EJE4" localSheetId="41">[1]INICIO!$Y$249:$Y$272</definedName>
    <definedName name="_____EJE4">[2]INICIO!$Y$249:$Y$272</definedName>
    <definedName name="_____EJE5" localSheetId="41">[1]INICIO!$Y$274:$Y$287</definedName>
    <definedName name="_____EJE5">[2]INICIO!$Y$274:$Y$287</definedName>
    <definedName name="_____EJE6" localSheetId="41">[1]INICIO!$Y$289:$Y$314</definedName>
    <definedName name="_____EJE6">[2]INICIO!$Y$289:$Y$314</definedName>
    <definedName name="_____EJE7" localSheetId="41">[1]INICIO!$Y$316:$Y$356</definedName>
    <definedName name="_____EJE7">[2]INICIO!$Y$316:$Y$356</definedName>
    <definedName name="____EJE1">[3]INICIO!$Y$166:$Y$186</definedName>
    <definedName name="____EJE2">[3]INICIO!$Y$188:$Y$229</definedName>
    <definedName name="____EJE3">[3]INICIO!$Y$231:$Y$247</definedName>
    <definedName name="____EJE4">[3]INICIO!$Y$249:$Y$272</definedName>
    <definedName name="____EJE5">[3]INICIO!$Y$274:$Y$287</definedName>
    <definedName name="____EJE6">[3]INICIO!$Y$289:$Y$314</definedName>
    <definedName name="____EJE7">[3]INICIO!$Y$316:$Y$356</definedName>
    <definedName name="___EJE1" localSheetId="36">[2]INICIO!$Y$166:$Y$186</definedName>
    <definedName name="___EJE1" localSheetId="37">[2]INICIO!$Y$166:$Y$186</definedName>
    <definedName name="___EJE1" localSheetId="38">[2]INICIO!$Y$166:$Y$186</definedName>
    <definedName name="___EJE1" localSheetId="39">[2]INICIO!$Y$166:$Y$186</definedName>
    <definedName name="___EJE1" localSheetId="40">[2]INICIO!$Y$166:$Y$186</definedName>
    <definedName name="___EJE1" localSheetId="41">[1]INICIO!$Y$166:$Y$186</definedName>
    <definedName name="___EJE1">[3]INICIO!$Y$166:$Y$186</definedName>
    <definedName name="___EJE2" localSheetId="36">[2]INICIO!$Y$188:$Y$229</definedName>
    <definedName name="___EJE2" localSheetId="37">[2]INICIO!$Y$188:$Y$229</definedName>
    <definedName name="___EJE2" localSheetId="38">[2]INICIO!$Y$188:$Y$229</definedName>
    <definedName name="___EJE2" localSheetId="39">[2]INICIO!$Y$188:$Y$229</definedName>
    <definedName name="___EJE2" localSheetId="40">[2]INICIO!$Y$188:$Y$229</definedName>
    <definedName name="___EJE2" localSheetId="41">[1]INICIO!$Y$188:$Y$229</definedName>
    <definedName name="___EJE2">[3]INICIO!$Y$188:$Y$229</definedName>
    <definedName name="___EJE3" localSheetId="36">[2]INICIO!$Y$231:$Y$247</definedName>
    <definedName name="___EJE3" localSheetId="37">[2]INICIO!$Y$231:$Y$247</definedName>
    <definedName name="___EJE3" localSheetId="38">[2]INICIO!$Y$231:$Y$247</definedName>
    <definedName name="___EJE3" localSheetId="39">[2]INICIO!$Y$231:$Y$247</definedName>
    <definedName name="___EJE3" localSheetId="40">[2]INICIO!$Y$231:$Y$247</definedName>
    <definedName name="___EJE3" localSheetId="41">[1]INICIO!$Y$231:$Y$247</definedName>
    <definedName name="___EJE3">[3]INICIO!$Y$231:$Y$247</definedName>
    <definedName name="___EJE4" localSheetId="36">[2]INICIO!$Y$249:$Y$272</definedName>
    <definedName name="___EJE4" localSheetId="37">[2]INICIO!$Y$249:$Y$272</definedName>
    <definedName name="___EJE4" localSheetId="38">[2]INICIO!$Y$249:$Y$272</definedName>
    <definedName name="___EJE4" localSheetId="39">[2]INICIO!$Y$249:$Y$272</definedName>
    <definedName name="___EJE4" localSheetId="40">[2]INICIO!$Y$249:$Y$272</definedName>
    <definedName name="___EJE4" localSheetId="41">[1]INICIO!$Y$249:$Y$272</definedName>
    <definedName name="___EJE4">[3]INICIO!$Y$249:$Y$272</definedName>
    <definedName name="___EJE5" localSheetId="36">[2]INICIO!$Y$274:$Y$287</definedName>
    <definedName name="___EJE5" localSheetId="37">[2]INICIO!$Y$274:$Y$287</definedName>
    <definedName name="___EJE5" localSheetId="38">[2]INICIO!$Y$274:$Y$287</definedName>
    <definedName name="___EJE5" localSheetId="39">[2]INICIO!$Y$274:$Y$287</definedName>
    <definedName name="___EJE5" localSheetId="40">[2]INICIO!$Y$274:$Y$287</definedName>
    <definedName name="___EJE5" localSheetId="41">[1]INICIO!$Y$274:$Y$287</definedName>
    <definedName name="___EJE5">[3]INICIO!$Y$274:$Y$287</definedName>
    <definedName name="___EJE6" localSheetId="36">[2]INICIO!$Y$289:$Y$314</definedName>
    <definedName name="___EJE6" localSheetId="37">[2]INICIO!$Y$289:$Y$314</definedName>
    <definedName name="___EJE6" localSheetId="38">[2]INICIO!$Y$289:$Y$314</definedName>
    <definedName name="___EJE6" localSheetId="39">[2]INICIO!$Y$289:$Y$314</definedName>
    <definedName name="___EJE6" localSheetId="40">[2]INICIO!$Y$289:$Y$314</definedName>
    <definedName name="___EJE6" localSheetId="41">[1]INICIO!$Y$289:$Y$314</definedName>
    <definedName name="___EJE6">[3]INICIO!$Y$289:$Y$314</definedName>
    <definedName name="___EJE7" localSheetId="36">[2]INICIO!$Y$316:$Y$356</definedName>
    <definedName name="___EJE7" localSheetId="37">[2]INICIO!$Y$316:$Y$356</definedName>
    <definedName name="___EJE7" localSheetId="38">[2]INICIO!$Y$316:$Y$356</definedName>
    <definedName name="___EJE7" localSheetId="39">[2]INICIO!$Y$316:$Y$356</definedName>
    <definedName name="___EJE7" localSheetId="40">[2]INICIO!$Y$316:$Y$356</definedName>
    <definedName name="___EJE7" localSheetId="41">[1]INICIO!$Y$316:$Y$356</definedName>
    <definedName name="___EJE7">[3]INICIO!$Y$316:$Y$356</definedName>
    <definedName name="__EJE1" localSheetId="36">[2]INICIO!$Y$166:$Y$186</definedName>
    <definedName name="__EJE1" localSheetId="37">[2]INICIO!$Y$166:$Y$186</definedName>
    <definedName name="__EJE1" localSheetId="38">[2]INICIO!$Y$166:$Y$186</definedName>
    <definedName name="__EJE1" localSheetId="39">[2]INICIO!$Y$166:$Y$186</definedName>
    <definedName name="__EJE1" localSheetId="40">[2]INICIO!$Y$166:$Y$186</definedName>
    <definedName name="__EJE1" localSheetId="41">[1]INICIO!$Y$166:$Y$186</definedName>
    <definedName name="__EJE1">[3]INICIO!$Y$166:$Y$186</definedName>
    <definedName name="__EJE2" localSheetId="36">[2]INICIO!$Y$188:$Y$229</definedName>
    <definedName name="__EJE2" localSheetId="37">[2]INICIO!$Y$188:$Y$229</definedName>
    <definedName name="__EJE2" localSheetId="38">[2]INICIO!$Y$188:$Y$229</definedName>
    <definedName name="__EJE2" localSheetId="39">[2]INICIO!$Y$188:$Y$229</definedName>
    <definedName name="__EJE2" localSheetId="40">[2]INICIO!$Y$188:$Y$229</definedName>
    <definedName name="__EJE2" localSheetId="41">[1]INICIO!$Y$188:$Y$229</definedName>
    <definedName name="__EJE2">[3]INICIO!$Y$188:$Y$229</definedName>
    <definedName name="__EJE3" localSheetId="36">[2]INICIO!$Y$231:$Y$247</definedName>
    <definedName name="__EJE3" localSheetId="37">[2]INICIO!$Y$231:$Y$247</definedName>
    <definedName name="__EJE3" localSheetId="38">[2]INICIO!$Y$231:$Y$247</definedName>
    <definedName name="__EJE3" localSheetId="39">[2]INICIO!$Y$231:$Y$247</definedName>
    <definedName name="__EJE3" localSheetId="40">[2]INICIO!$Y$231:$Y$247</definedName>
    <definedName name="__EJE3" localSheetId="41">[1]INICIO!$Y$231:$Y$247</definedName>
    <definedName name="__EJE3">[3]INICIO!$Y$231:$Y$247</definedName>
    <definedName name="__EJE4" localSheetId="36">[2]INICIO!$Y$249:$Y$272</definedName>
    <definedName name="__EJE4" localSheetId="37">[2]INICIO!$Y$249:$Y$272</definedName>
    <definedName name="__EJE4" localSheetId="38">[2]INICIO!$Y$249:$Y$272</definedName>
    <definedName name="__EJE4" localSheetId="39">[2]INICIO!$Y$249:$Y$272</definedName>
    <definedName name="__EJE4" localSheetId="40">[2]INICIO!$Y$249:$Y$272</definedName>
    <definedName name="__EJE4" localSheetId="41">[1]INICIO!$Y$249:$Y$272</definedName>
    <definedName name="__EJE4">[3]INICIO!$Y$249:$Y$272</definedName>
    <definedName name="__EJE5" localSheetId="36">[2]INICIO!$Y$274:$Y$287</definedName>
    <definedName name="__EJE5" localSheetId="37">[2]INICIO!$Y$274:$Y$287</definedName>
    <definedName name="__EJE5" localSheetId="38">[2]INICIO!$Y$274:$Y$287</definedName>
    <definedName name="__EJE5" localSheetId="39">[2]INICIO!$Y$274:$Y$287</definedName>
    <definedName name="__EJE5" localSheetId="40">[2]INICIO!$Y$274:$Y$287</definedName>
    <definedName name="__EJE5" localSheetId="41">[1]INICIO!$Y$274:$Y$287</definedName>
    <definedName name="__EJE5">[3]INICIO!$Y$274:$Y$287</definedName>
    <definedName name="__EJE6" localSheetId="36">[2]INICIO!$Y$289:$Y$314</definedName>
    <definedName name="__EJE6" localSheetId="37">[2]INICIO!$Y$289:$Y$314</definedName>
    <definedName name="__EJE6" localSheetId="38">[2]INICIO!$Y$289:$Y$314</definedName>
    <definedName name="__EJE6" localSheetId="39">[2]INICIO!$Y$289:$Y$314</definedName>
    <definedName name="__EJE6" localSheetId="40">[2]INICIO!$Y$289:$Y$314</definedName>
    <definedName name="__EJE6" localSheetId="41">[1]INICIO!$Y$289:$Y$314</definedName>
    <definedName name="__EJE6">[3]INICIO!$Y$289:$Y$314</definedName>
    <definedName name="__EJE7" localSheetId="36">[2]INICIO!$Y$316:$Y$356</definedName>
    <definedName name="__EJE7" localSheetId="37">[2]INICIO!$Y$316:$Y$356</definedName>
    <definedName name="__EJE7" localSheetId="38">[2]INICIO!$Y$316:$Y$356</definedName>
    <definedName name="__EJE7" localSheetId="39">[2]INICIO!$Y$316:$Y$356</definedName>
    <definedName name="__EJE7" localSheetId="40">[2]INICIO!$Y$316:$Y$356</definedName>
    <definedName name="__EJE7" localSheetId="41">[1]INICIO!$Y$316:$Y$356</definedName>
    <definedName name="__EJE7">[3]INICIO!$Y$316:$Y$356</definedName>
    <definedName name="_EJE1" localSheetId="36">[2]INICIO!$Y$166:$Y$186</definedName>
    <definedName name="_EJE1" localSheetId="37">[2]INICIO!$Y$166:$Y$186</definedName>
    <definedName name="_EJE1" localSheetId="38">[2]INICIO!$Y$166:$Y$186</definedName>
    <definedName name="_EJE1" localSheetId="39">[2]INICIO!$Y$166:$Y$186</definedName>
    <definedName name="_EJE1" localSheetId="40">[2]INICIO!$Y$166:$Y$186</definedName>
    <definedName name="_EJE1" localSheetId="42">#REF!</definedName>
    <definedName name="_EJE1" localSheetId="41">[1]INICIO!$Y$166:$Y$186</definedName>
    <definedName name="_EJE1">[3]INICIO!$Y$166:$Y$186</definedName>
    <definedName name="_EJE2" localSheetId="36">[2]INICIO!$Y$188:$Y$229</definedName>
    <definedName name="_EJE2" localSheetId="37">[2]INICIO!$Y$188:$Y$229</definedName>
    <definedName name="_EJE2" localSheetId="38">[2]INICIO!$Y$188:$Y$229</definedName>
    <definedName name="_EJE2" localSheetId="39">[2]INICIO!$Y$188:$Y$229</definedName>
    <definedName name="_EJE2" localSheetId="40">[2]INICIO!$Y$188:$Y$229</definedName>
    <definedName name="_EJE2" localSheetId="42">#REF!</definedName>
    <definedName name="_EJE2" localSheetId="41">[1]INICIO!$Y$188:$Y$229</definedName>
    <definedName name="_EJE2">[3]INICIO!$Y$188:$Y$229</definedName>
    <definedName name="_EJE3" localSheetId="36">[2]INICIO!$Y$231:$Y$247</definedName>
    <definedName name="_EJE3" localSheetId="37">[2]INICIO!$Y$231:$Y$247</definedName>
    <definedName name="_EJE3" localSheetId="38">[2]INICIO!$Y$231:$Y$247</definedName>
    <definedName name="_EJE3" localSheetId="39">[2]INICIO!$Y$231:$Y$247</definedName>
    <definedName name="_EJE3" localSheetId="40">[2]INICIO!$Y$231:$Y$247</definedName>
    <definedName name="_EJE3" localSheetId="42">#REF!</definedName>
    <definedName name="_EJE3" localSheetId="41">[1]INICIO!$Y$231:$Y$247</definedName>
    <definedName name="_EJE3">[3]INICIO!$Y$231:$Y$247</definedName>
    <definedName name="_EJE4" localSheetId="36">[2]INICIO!$Y$249:$Y$272</definedName>
    <definedName name="_EJE4" localSheetId="37">[2]INICIO!$Y$249:$Y$272</definedName>
    <definedName name="_EJE4" localSheetId="38">[2]INICIO!$Y$249:$Y$272</definedName>
    <definedName name="_EJE4" localSheetId="39">[2]INICIO!$Y$249:$Y$272</definedName>
    <definedName name="_EJE4" localSheetId="40">[2]INICIO!$Y$249:$Y$272</definedName>
    <definedName name="_EJE4" localSheetId="42">#REF!</definedName>
    <definedName name="_EJE4" localSheetId="41">[1]INICIO!$Y$249:$Y$272</definedName>
    <definedName name="_EJE4">[3]INICIO!$Y$249:$Y$272</definedName>
    <definedName name="_EJE5" localSheetId="36">[2]INICIO!$Y$274:$Y$287</definedName>
    <definedName name="_EJE5" localSheetId="37">[2]INICIO!$Y$274:$Y$287</definedName>
    <definedName name="_EJE5" localSheetId="38">[2]INICIO!$Y$274:$Y$287</definedName>
    <definedName name="_EJE5" localSheetId="39">[2]INICIO!$Y$274:$Y$287</definedName>
    <definedName name="_EJE5" localSheetId="40">[2]INICIO!$Y$274:$Y$287</definedName>
    <definedName name="_EJE5" localSheetId="42">#REF!</definedName>
    <definedName name="_EJE5" localSheetId="41">[1]INICIO!$Y$274:$Y$287</definedName>
    <definedName name="_EJE5">[3]INICIO!$Y$274:$Y$287</definedName>
    <definedName name="_EJE6" localSheetId="36">[2]INICIO!$Y$289:$Y$314</definedName>
    <definedName name="_EJE6" localSheetId="37">[2]INICIO!$Y$289:$Y$314</definedName>
    <definedName name="_EJE6" localSheetId="38">[2]INICIO!$Y$289:$Y$314</definedName>
    <definedName name="_EJE6" localSheetId="39">[2]INICIO!$Y$289:$Y$314</definedName>
    <definedName name="_EJE6" localSheetId="40">[2]INICIO!$Y$289:$Y$314</definedName>
    <definedName name="_EJE6" localSheetId="42">#REF!</definedName>
    <definedName name="_EJE6" localSheetId="41">[1]INICIO!$Y$289:$Y$314</definedName>
    <definedName name="_EJE6">[3]INICIO!$Y$289:$Y$314</definedName>
    <definedName name="_EJE7" localSheetId="36">[2]INICIO!$Y$316:$Y$356</definedName>
    <definedName name="_EJE7" localSheetId="37">[2]INICIO!$Y$316:$Y$356</definedName>
    <definedName name="_EJE7" localSheetId="38">[2]INICIO!$Y$316:$Y$356</definedName>
    <definedName name="_EJE7" localSheetId="39">[2]INICIO!$Y$316:$Y$356</definedName>
    <definedName name="_EJE7" localSheetId="40">[2]INICIO!$Y$316:$Y$356</definedName>
    <definedName name="_EJE7" localSheetId="42">#REF!</definedName>
    <definedName name="_EJE7" localSheetId="41">[1]INICIO!$Y$316:$Y$356</definedName>
    <definedName name="_EJE7">[3]INICIO!$Y$316:$Y$356</definedName>
    <definedName name="_xlnm._FilterDatabase" localSheetId="6" hidden="1">' APP-3 5A173'!$G$18</definedName>
    <definedName name="_xlnm._FilterDatabase" localSheetId="44" hidden="1">'ADS-1'!$A$7:$O$193</definedName>
    <definedName name="_xlnm._FilterDatabase" localSheetId="4" hidden="1">'APP-1'!$A$3:$Q$93</definedName>
    <definedName name="_xlnm._FilterDatabase" localSheetId="49" hidden="1">PPD!$A$8:$P$119</definedName>
    <definedName name="_Toc256789589" localSheetId="3">EPC!$A$1</definedName>
    <definedName name="adys_tipo" localSheetId="36">[2]INICIO!$AR$24:$AR$27</definedName>
    <definedName name="adys_tipo" localSheetId="37">[2]INICIO!$AR$24:$AR$27</definedName>
    <definedName name="adys_tipo" localSheetId="38">[2]INICIO!$AR$24:$AR$27</definedName>
    <definedName name="adys_tipo" localSheetId="39">[2]INICIO!$AR$24:$AR$27</definedName>
    <definedName name="adys_tipo" localSheetId="40">[2]INICIO!$AR$24:$AR$27</definedName>
    <definedName name="adys_tipo" localSheetId="42">#REF!</definedName>
    <definedName name="adys_tipo" localSheetId="41">[1]INICIO!$AR$24:$AR$27</definedName>
    <definedName name="adys_tipo">[3]INICIO!$AR$24:$AR$27</definedName>
    <definedName name="AI" localSheetId="36">[2]INICIO!$AU$5:$AW$543</definedName>
    <definedName name="AI" localSheetId="37">[2]INICIO!$AU$5:$AW$543</definedName>
    <definedName name="AI" localSheetId="38">[2]INICIO!$AU$5:$AW$543</definedName>
    <definedName name="AI" localSheetId="39">[2]INICIO!$AU$5:$AW$543</definedName>
    <definedName name="AI" localSheetId="40">[2]INICIO!$AU$5:$AW$543</definedName>
    <definedName name="AI" localSheetId="42">#REF!</definedName>
    <definedName name="AI" localSheetId="41">[1]INICIO!$AU$5:$AW$543</definedName>
    <definedName name="AI">[3]INICIO!$AU$5:$AW$543</definedName>
    <definedName name="_xlnm.Print_Area" localSheetId="6">' APP-3 5A173'!$A$1:$U$15</definedName>
    <definedName name="_xlnm.Print_Area" localSheetId="7">'APP-3 5MG65'!$A$1:$U$34</definedName>
    <definedName name="_xlnm.Print_Area" localSheetId="8">'APP-3 5MG73'!$A$1:$U$21</definedName>
    <definedName name="_xlnm.Print_Area" localSheetId="9">'APP-3 5MY65'!$A$1:$U$19</definedName>
    <definedName name="_xlnm.Print_Area" localSheetId="10">'APP-3 5MY73'!$A$1:$U$18</definedName>
    <definedName name="_xlnm.Print_Area" localSheetId="11">'APP-3 5O170'!$A$1:$U$90</definedName>
    <definedName name="_xlnm.Print_Area" localSheetId="12">'APP-3 5P170'!$A$1:$U$23</definedName>
    <definedName name="_xlnm.Print_Area" localSheetId="13">'APP-3 5P265'!$A$1:$U$15</definedName>
    <definedName name="_xlnm.Print_Area" localSheetId="14">'APP-3 5P270'!$A$1:$U$20</definedName>
    <definedName name="_xlnm.Print_Area" localSheetId="15">'APP-3 5P645'!$A$1:$U$16</definedName>
    <definedName name="_xlnm.Print_Area" localSheetId="16">'APP-3 5P646'!$A$1:$U$16</definedName>
    <definedName name="_xlnm.Print_Area" localSheetId="17">'APP-3 5P665'!$A$1:$U$16</definedName>
    <definedName name="_xlnm.Print_Area" localSheetId="18">'APP-3 5P666'!$A$1:$U$16</definedName>
    <definedName name="_xlnm.Print_Area" localSheetId="19">'APP-3 5P670'!$A$1:$U$18</definedName>
    <definedName name="_xlnm.Print_Area" localSheetId="20">'APP-3 5P673'!$A$1:$U$16</definedName>
    <definedName name="_xlnm.Print_Area" localSheetId="36">'AR 1'!$A$1:$O$118</definedName>
    <definedName name="_xlnm.Print_Area" localSheetId="37">'AR 2'!$A$1:$O$35</definedName>
    <definedName name="_xlnm.Print_Area" localSheetId="38">'AR 3'!$A$1:$O$22</definedName>
    <definedName name="_xlnm.Print_Area" localSheetId="39">'AR 4'!$A$1:$O$139</definedName>
    <definedName name="_xlnm.Print_Area" localSheetId="40">'AR 5'!$A$1:$O$25</definedName>
    <definedName name="_xlnm.Print_Area" localSheetId="2">'ECG-2'!$A$1:$G$19</definedName>
    <definedName name="_xlnm.Print_Area" localSheetId="42">IAPP!$A$1:$K$16</definedName>
    <definedName name="_xlnm.Print_Area" localSheetId="41">PPI!$A$1:$G$30</definedName>
    <definedName name="CAPIT" localSheetId="7">#REF!</definedName>
    <definedName name="CAPIT" localSheetId="9">#REF!</definedName>
    <definedName name="CAPIT" localSheetId="10">#REF!</definedName>
    <definedName name="CAPIT" localSheetId="12">#REF!</definedName>
    <definedName name="CAPIT" localSheetId="14">#REF!</definedName>
    <definedName name="CAPIT" localSheetId="19">#REF!</definedName>
    <definedName name="CAPIT" localSheetId="22">#REF!</definedName>
    <definedName name="CAPIT" localSheetId="24">#REF!</definedName>
    <definedName name="CAPIT" localSheetId="25">#REF!</definedName>
    <definedName name="CAPIT" localSheetId="27">#REF!</definedName>
    <definedName name="CAPIT" localSheetId="29">#REF!</definedName>
    <definedName name="CAPIT" localSheetId="31">#REF!</definedName>
    <definedName name="CAPIT" localSheetId="33">#REF!</definedName>
    <definedName name="CAPIT" localSheetId="35">#REF!</definedName>
    <definedName name="CAPIT" localSheetId="36">#REF!</definedName>
    <definedName name="CAPIT" localSheetId="37">#REF!</definedName>
    <definedName name="CAPIT" localSheetId="38">#REF!</definedName>
    <definedName name="CAPIT" localSheetId="39">#REF!</definedName>
    <definedName name="CAPIT" localSheetId="40">#REF!</definedName>
    <definedName name="CAPIT" localSheetId="0">#REF!</definedName>
    <definedName name="CAPIT" localSheetId="2">#REF!</definedName>
    <definedName name="CAPIT" localSheetId="50">#REF!</definedName>
    <definedName name="CAPIT" localSheetId="49">#REF!</definedName>
    <definedName name="CAPIT" localSheetId="41">#REF!</definedName>
    <definedName name="CAPIT">#REF!</definedName>
    <definedName name="CENPAR" localSheetId="7">#REF!</definedName>
    <definedName name="CENPAR" localSheetId="9">#REF!</definedName>
    <definedName name="CENPAR" localSheetId="10">#REF!</definedName>
    <definedName name="CENPAR" localSheetId="12">#REF!</definedName>
    <definedName name="CENPAR" localSheetId="14">#REF!</definedName>
    <definedName name="CENPAR" localSheetId="19">#REF!</definedName>
    <definedName name="CENPAR" localSheetId="22">#REF!</definedName>
    <definedName name="CENPAR" localSheetId="24">#REF!</definedName>
    <definedName name="CENPAR" localSheetId="25">#REF!</definedName>
    <definedName name="CENPAR" localSheetId="27">#REF!</definedName>
    <definedName name="CENPAR" localSheetId="29">#REF!</definedName>
    <definedName name="CENPAR" localSheetId="31">#REF!</definedName>
    <definedName name="CENPAR" localSheetId="33">#REF!</definedName>
    <definedName name="CENPAR" localSheetId="35">#REF!</definedName>
    <definedName name="CENPAR" localSheetId="36">#REF!</definedName>
    <definedName name="CENPAR" localSheetId="37">#REF!</definedName>
    <definedName name="CENPAR" localSheetId="38">#REF!</definedName>
    <definedName name="CENPAR" localSheetId="39">#REF!</definedName>
    <definedName name="CENPAR" localSheetId="40">#REF!</definedName>
    <definedName name="CENPAR" localSheetId="0">#REF!</definedName>
    <definedName name="CENPAR" localSheetId="2">#REF!</definedName>
    <definedName name="CENPAR" localSheetId="50">#REF!</definedName>
    <definedName name="CENPAR" localSheetId="49">#REF!</definedName>
    <definedName name="CENPAR" localSheetId="41">#REF!</definedName>
    <definedName name="CENPAR">#REF!</definedName>
    <definedName name="datos" localSheetId="36">OFFSET([4]datos!$A$1,0,0,COUNTA([4]datos!$A$1:$A$65536),23)</definedName>
    <definedName name="datos" localSheetId="37">OFFSET([4]datos!$A$1,0,0,COUNTA([4]datos!$A$1:$A$65536),23)</definedName>
    <definedName name="datos" localSheetId="38">OFFSET([4]datos!$A$1,0,0,COUNTA([4]datos!$A$1:$A$65536),23)</definedName>
    <definedName name="datos" localSheetId="39">OFFSET([4]datos!$A$1,0,0,COUNTA([4]datos!$A$1:$A$65536),23)</definedName>
    <definedName name="datos" localSheetId="40">OFFSET([4]datos!$A$1,0,0,COUNTA([4]datos!$A$1:$A$65536),23)</definedName>
    <definedName name="datos" localSheetId="48">OFFSET([5]datos!$A$1,0,0,COUNTA([5]datos!$A:$A),23)</definedName>
    <definedName name="datos" localSheetId="42">OFFSET(#REF!,0,0,COUNTA(#REF!),23)</definedName>
    <definedName name="datos" localSheetId="41">OFFSET([6]datos!$A$1,0,0,COUNTA([6]datos!$A:$A),23)</definedName>
    <definedName name="datos">OFFSET([7]datos!$A$1,0,0,COUNTA([7]datos!$A$1:$A$65536),23)</definedName>
    <definedName name="dc" localSheetId="7">#REF!</definedName>
    <definedName name="dc" localSheetId="9">#REF!</definedName>
    <definedName name="dc" localSheetId="10">#REF!</definedName>
    <definedName name="dc" localSheetId="12">#REF!</definedName>
    <definedName name="dc" localSheetId="14">#REF!</definedName>
    <definedName name="dc" localSheetId="19">#REF!</definedName>
    <definedName name="dc" localSheetId="22">#REF!</definedName>
    <definedName name="dc" localSheetId="24">#REF!</definedName>
    <definedName name="dc" localSheetId="25">#REF!</definedName>
    <definedName name="dc" localSheetId="27">#REF!</definedName>
    <definedName name="dc" localSheetId="29">#REF!</definedName>
    <definedName name="dc" localSheetId="31">#REF!</definedName>
    <definedName name="dc" localSheetId="33">#REF!</definedName>
    <definedName name="dc" localSheetId="35">#REF!</definedName>
    <definedName name="dc" localSheetId="36">#REF!</definedName>
    <definedName name="dc" localSheetId="37">#REF!</definedName>
    <definedName name="dc" localSheetId="38">#REF!</definedName>
    <definedName name="dc" localSheetId="39">#REF!</definedName>
    <definedName name="dc" localSheetId="40">#REF!</definedName>
    <definedName name="dc" localSheetId="0">#REF!</definedName>
    <definedName name="dc" localSheetId="2">#REF!</definedName>
    <definedName name="dc" localSheetId="50">#REF!</definedName>
    <definedName name="dc" localSheetId="49">#REF!</definedName>
    <definedName name="dc" localSheetId="41">#REF!</definedName>
    <definedName name="dc">#REF!</definedName>
    <definedName name="DEFAULT" localSheetId="36">[2]INICIO!$AA$10</definedName>
    <definedName name="DEFAULT" localSheetId="37">[2]INICIO!$AA$10</definedName>
    <definedName name="DEFAULT" localSheetId="38">[2]INICIO!$AA$10</definedName>
    <definedName name="DEFAULT" localSheetId="39">[2]INICIO!$AA$10</definedName>
    <definedName name="DEFAULT" localSheetId="40">[2]INICIO!$AA$10</definedName>
    <definedName name="DEFAULT" localSheetId="42">#REF!</definedName>
    <definedName name="DEFAULT" localSheetId="41">[1]INICIO!$AA$10</definedName>
    <definedName name="DEFAULT">[3]INICIO!$AA$10</definedName>
    <definedName name="DEUDA" localSheetId="7">#REF!</definedName>
    <definedName name="DEUDA" localSheetId="9">#REF!</definedName>
    <definedName name="DEUDA" localSheetId="10">#REF!</definedName>
    <definedName name="DEUDA" localSheetId="12">#REF!</definedName>
    <definedName name="DEUDA" localSheetId="14">#REF!</definedName>
    <definedName name="DEUDA" localSheetId="19">#REF!</definedName>
    <definedName name="DEUDA" localSheetId="22">#REF!</definedName>
    <definedName name="DEUDA" localSheetId="24">#REF!</definedName>
    <definedName name="DEUDA" localSheetId="25">#REF!</definedName>
    <definedName name="DEUDA" localSheetId="27">#REF!</definedName>
    <definedName name="DEUDA" localSheetId="29">#REF!</definedName>
    <definedName name="DEUDA" localSheetId="31">#REF!</definedName>
    <definedName name="DEUDA" localSheetId="33">#REF!</definedName>
    <definedName name="DEUDA" localSheetId="35">#REF!</definedName>
    <definedName name="DEUDA" localSheetId="36">#REF!</definedName>
    <definedName name="DEUDA" localSheetId="37">#REF!</definedName>
    <definedName name="DEUDA" localSheetId="38">#REF!</definedName>
    <definedName name="DEUDA" localSheetId="39">#REF!</definedName>
    <definedName name="DEUDA" localSheetId="40">#REF!</definedName>
    <definedName name="DEUDA" localSheetId="0">#REF!</definedName>
    <definedName name="DEUDA" localSheetId="2">#REF!</definedName>
    <definedName name="DEUDA" localSheetId="50">#REF!</definedName>
    <definedName name="DEUDA" localSheetId="49">#REF!</definedName>
    <definedName name="DEUDA" localSheetId="41">#REF!</definedName>
    <definedName name="DEUDA">#REF!</definedName>
    <definedName name="egvb" localSheetId="7">#REF!</definedName>
    <definedName name="egvb" localSheetId="9">#REF!</definedName>
    <definedName name="egvb" localSheetId="10">#REF!</definedName>
    <definedName name="egvb" localSheetId="12">#REF!</definedName>
    <definedName name="egvb" localSheetId="14">#REF!</definedName>
    <definedName name="egvb" localSheetId="19">#REF!</definedName>
    <definedName name="egvb" localSheetId="22">#REF!</definedName>
    <definedName name="egvb" localSheetId="24">#REF!</definedName>
    <definedName name="egvb" localSheetId="25">#REF!</definedName>
    <definedName name="egvb" localSheetId="27">#REF!</definedName>
    <definedName name="egvb" localSheetId="29">#REF!</definedName>
    <definedName name="egvb" localSheetId="31">#REF!</definedName>
    <definedName name="egvb" localSheetId="33">#REF!</definedName>
    <definedName name="egvb" localSheetId="35">#REF!</definedName>
    <definedName name="egvb" localSheetId="36">#REF!</definedName>
    <definedName name="egvb" localSheetId="37">#REF!</definedName>
    <definedName name="egvb" localSheetId="38">#REF!</definedName>
    <definedName name="egvb" localSheetId="39">#REF!</definedName>
    <definedName name="egvb" localSheetId="40">#REF!</definedName>
    <definedName name="egvb" localSheetId="0">#REF!</definedName>
    <definedName name="egvb" localSheetId="2">#REF!</definedName>
    <definedName name="egvb" localSheetId="50">#REF!</definedName>
    <definedName name="egvb" localSheetId="49">#REF!</definedName>
    <definedName name="egvb" localSheetId="41">#REF!</definedName>
    <definedName name="egvb">#REF!</definedName>
    <definedName name="EJER" localSheetId="7">#REF!</definedName>
    <definedName name="EJER" localSheetId="9">#REF!</definedName>
    <definedName name="EJER" localSheetId="10">#REF!</definedName>
    <definedName name="EJER" localSheetId="12">#REF!</definedName>
    <definedName name="EJER" localSheetId="14">#REF!</definedName>
    <definedName name="EJER" localSheetId="19">#REF!</definedName>
    <definedName name="EJER" localSheetId="22">#REF!</definedName>
    <definedName name="EJER" localSheetId="24">#REF!</definedName>
    <definedName name="EJER" localSheetId="25">#REF!</definedName>
    <definedName name="EJER" localSheetId="27">#REF!</definedName>
    <definedName name="EJER" localSheetId="29">#REF!</definedName>
    <definedName name="EJER" localSheetId="31">#REF!</definedName>
    <definedName name="EJER" localSheetId="33">#REF!</definedName>
    <definedName name="EJER" localSheetId="35">#REF!</definedName>
    <definedName name="EJER" localSheetId="36">#REF!</definedName>
    <definedName name="EJER" localSheetId="37">#REF!</definedName>
    <definedName name="EJER" localSheetId="38">#REF!</definedName>
    <definedName name="EJER" localSheetId="39">#REF!</definedName>
    <definedName name="EJER" localSheetId="40">#REF!</definedName>
    <definedName name="EJER" localSheetId="0">#REF!</definedName>
    <definedName name="EJER" localSheetId="2">#REF!</definedName>
    <definedName name="EJER" localSheetId="50">#REF!</definedName>
    <definedName name="EJER" localSheetId="49">#REF!</definedName>
    <definedName name="EJER" localSheetId="41">#REF!</definedName>
    <definedName name="EJER">#REF!</definedName>
    <definedName name="EJES" localSheetId="36">[2]INICIO!$Y$151:$Y$157</definedName>
    <definedName name="EJES" localSheetId="37">[2]INICIO!$Y$151:$Y$157</definedName>
    <definedName name="EJES" localSheetId="38">[2]INICIO!$Y$151:$Y$157</definedName>
    <definedName name="EJES" localSheetId="39">[2]INICIO!$Y$151:$Y$157</definedName>
    <definedName name="EJES" localSheetId="40">[2]INICIO!$Y$151:$Y$157</definedName>
    <definedName name="EJES" localSheetId="42">#REF!</definedName>
    <definedName name="EJES" localSheetId="41">[1]INICIO!$Y$151:$Y$157</definedName>
    <definedName name="EJES">[3]INICIO!$Y$151:$Y$157</definedName>
    <definedName name="ENFPEM" localSheetId="7">#REF!</definedName>
    <definedName name="ENFPEM" localSheetId="9">#REF!</definedName>
    <definedName name="ENFPEM" localSheetId="10">#REF!</definedName>
    <definedName name="ENFPEM" localSheetId="12">#REF!</definedName>
    <definedName name="ENFPEM" localSheetId="14">#REF!</definedName>
    <definedName name="ENFPEM" localSheetId="19">#REF!</definedName>
    <definedName name="ENFPEM" localSheetId="22">#REF!</definedName>
    <definedName name="ENFPEM" localSheetId="24">#REF!</definedName>
    <definedName name="ENFPEM" localSheetId="25">#REF!</definedName>
    <definedName name="ENFPEM" localSheetId="27">#REF!</definedName>
    <definedName name="ENFPEM" localSheetId="29">#REF!</definedName>
    <definedName name="ENFPEM" localSheetId="31">#REF!</definedName>
    <definedName name="ENFPEM" localSheetId="33">#REF!</definedName>
    <definedName name="ENFPEM" localSheetId="35">#REF!</definedName>
    <definedName name="ENFPEM" localSheetId="37">#REF!</definedName>
    <definedName name="ENFPEM" localSheetId="39">#REF!</definedName>
    <definedName name="ENFPEM" localSheetId="40">#REF!</definedName>
    <definedName name="ENFPEM" localSheetId="0">#REF!</definedName>
    <definedName name="ENFPEM" localSheetId="2">#REF!</definedName>
    <definedName name="ENFPEM" localSheetId="50">#REF!</definedName>
    <definedName name="ENFPEM" localSheetId="49">#REF!</definedName>
    <definedName name="ENFPEM" localSheetId="41">#REF!</definedName>
    <definedName name="ENFPEM">#REF!</definedName>
    <definedName name="FIDCOS" localSheetId="36">[2]INICIO!$DH$5:$DI$96</definedName>
    <definedName name="FIDCOS" localSheetId="37">[2]INICIO!$DH$5:$DI$96</definedName>
    <definedName name="FIDCOS" localSheetId="38">[2]INICIO!$DH$5:$DI$96</definedName>
    <definedName name="FIDCOS" localSheetId="39">[2]INICIO!$DH$5:$DI$96</definedName>
    <definedName name="FIDCOS" localSheetId="40">[2]INICIO!$DH$5:$DI$96</definedName>
    <definedName name="FIDCOS" localSheetId="42">#REF!</definedName>
    <definedName name="FIDCOS" localSheetId="41">[1]INICIO!$DH$5:$DI$96</definedName>
    <definedName name="FIDCOS">[3]INICIO!$DH$5:$DI$96</definedName>
    <definedName name="FPC" localSheetId="36">[2]INICIO!$DE$5:$DF$96</definedName>
    <definedName name="FPC" localSheetId="37">[2]INICIO!$DE$5:$DF$96</definedName>
    <definedName name="FPC" localSheetId="38">[2]INICIO!$DE$5:$DF$96</definedName>
    <definedName name="FPC" localSheetId="39">[2]INICIO!$DE$5:$DF$96</definedName>
    <definedName name="FPC" localSheetId="40">[2]INICIO!$DE$5:$DF$96</definedName>
    <definedName name="FPC" localSheetId="42">#REF!</definedName>
    <definedName name="FPC" localSheetId="41">[1]INICIO!$DE$5:$DF$96</definedName>
    <definedName name="FPC">[3]INICIO!$DE$5:$DF$96</definedName>
    <definedName name="gasto_gci" localSheetId="36">[2]INICIO!$AO$48:$AO$49</definedName>
    <definedName name="gasto_gci" localSheetId="37">[2]INICIO!$AO$48:$AO$49</definedName>
    <definedName name="gasto_gci" localSheetId="38">[2]INICIO!$AO$48:$AO$49</definedName>
    <definedName name="gasto_gci" localSheetId="39">[2]INICIO!$AO$48:$AO$49</definedName>
    <definedName name="gasto_gci" localSheetId="40">[2]INICIO!$AO$48:$AO$49</definedName>
    <definedName name="gasto_gci" localSheetId="42">#REF!</definedName>
    <definedName name="gasto_gci" localSheetId="41">[1]INICIO!$AO$48:$AO$49</definedName>
    <definedName name="gasto_gci">[3]INICIO!$AO$48:$AO$49</definedName>
    <definedName name="KEY" localSheetId="41">[8]cats!$A$1:$B$9</definedName>
    <definedName name="KEY">[9]cats!$A$1:$B$9</definedName>
    <definedName name="LABEL" localSheetId="36">[4]INICIO!$AY$5:$AZ$97</definedName>
    <definedName name="LABEL" localSheetId="37">[4]INICIO!$AY$5:$AZ$97</definedName>
    <definedName name="LABEL" localSheetId="38">[4]INICIO!$AY$5:$AZ$97</definedName>
    <definedName name="LABEL" localSheetId="39">[4]INICIO!$AY$5:$AZ$97</definedName>
    <definedName name="LABEL" localSheetId="40">[4]INICIO!$AY$5:$AZ$97</definedName>
    <definedName name="LABEL" localSheetId="48">[5]INICIO!$AY$5:$AZ$97</definedName>
    <definedName name="LABEL" localSheetId="42">#REF!</definedName>
    <definedName name="LABEL" localSheetId="41">[6]INICIO!$AY$5:$AZ$97</definedName>
    <definedName name="LABEL">[7]INICIO!$AY$5:$AZ$97</definedName>
    <definedName name="label1g" localSheetId="36">[2]INICIO!$AA$19</definedName>
    <definedName name="label1g" localSheetId="37">[2]INICIO!$AA$19</definedName>
    <definedName name="label1g" localSheetId="38">[2]INICIO!$AA$19</definedName>
    <definedName name="label1g" localSheetId="39">[2]INICIO!$AA$19</definedName>
    <definedName name="label1g" localSheetId="40">[2]INICIO!$AA$19</definedName>
    <definedName name="label1g" localSheetId="42">#REF!</definedName>
    <definedName name="label1g" localSheetId="41">[1]INICIO!$AA$19</definedName>
    <definedName name="label1g">[3]INICIO!$AA$19</definedName>
    <definedName name="label1S" localSheetId="36">[2]INICIO!$AA$22</definedName>
    <definedName name="label1S" localSheetId="37">[2]INICIO!$AA$22</definedName>
    <definedName name="label1S" localSheetId="38">[2]INICIO!$AA$22</definedName>
    <definedName name="label1S" localSheetId="39">[2]INICIO!$AA$22</definedName>
    <definedName name="label1S" localSheetId="40">[2]INICIO!$AA$22</definedName>
    <definedName name="label1S" localSheetId="42">#REF!</definedName>
    <definedName name="label1S" localSheetId="41">[1]INICIO!$AA$22</definedName>
    <definedName name="label1S">[3]INICIO!$AA$22</definedName>
    <definedName name="label2g" localSheetId="36">[2]INICIO!$AA$20</definedName>
    <definedName name="label2g" localSheetId="37">[2]INICIO!$AA$20</definedName>
    <definedName name="label2g" localSheetId="38">[2]INICIO!$AA$20</definedName>
    <definedName name="label2g" localSheetId="39">[2]INICIO!$AA$20</definedName>
    <definedName name="label2g" localSheetId="40">[2]INICIO!$AA$20</definedName>
    <definedName name="label2g" localSheetId="42">#REF!</definedName>
    <definedName name="label2g" localSheetId="41">[1]INICIO!$AA$20</definedName>
    <definedName name="label2g">[3]INICIO!$AA$20</definedName>
    <definedName name="label2S" localSheetId="36">[2]INICIO!$AA$23</definedName>
    <definedName name="label2S" localSheetId="37">[2]INICIO!$AA$23</definedName>
    <definedName name="label2S" localSheetId="38">[2]INICIO!$AA$23</definedName>
    <definedName name="label2S" localSheetId="39">[2]INICIO!$AA$23</definedName>
    <definedName name="label2S" localSheetId="40">[2]INICIO!$AA$23</definedName>
    <definedName name="label2S" localSheetId="42">#REF!</definedName>
    <definedName name="label2S" localSheetId="41">[1]INICIO!$AA$23</definedName>
    <definedName name="label2S">[3]INICIO!$AA$23</definedName>
    <definedName name="Líneadeacción" localSheetId="6">[7]INICIO!#REF!</definedName>
    <definedName name="Líneadeacción" localSheetId="7">[7]INICIO!#REF!</definedName>
    <definedName name="Líneadeacción" localSheetId="8">[7]INICIO!#REF!</definedName>
    <definedName name="Líneadeacción" localSheetId="9">[7]INICIO!#REF!</definedName>
    <definedName name="Líneadeacción" localSheetId="10">[7]INICIO!#REF!</definedName>
    <definedName name="Líneadeacción" localSheetId="11">[7]INICIO!#REF!</definedName>
    <definedName name="Líneadeacción" localSheetId="12">[7]INICIO!#REF!</definedName>
    <definedName name="Líneadeacción" localSheetId="13">[7]INICIO!#REF!</definedName>
    <definedName name="Líneadeacción" localSheetId="14">[7]INICIO!#REF!</definedName>
    <definedName name="Líneadeacción" localSheetId="15">[7]INICIO!#REF!</definedName>
    <definedName name="Líneadeacción" localSheetId="16">[7]INICIO!#REF!</definedName>
    <definedName name="Líneadeacción" localSheetId="17">[7]INICIO!#REF!</definedName>
    <definedName name="Líneadeacción" localSheetId="18">[7]INICIO!#REF!</definedName>
    <definedName name="Líneadeacción" localSheetId="19">[7]INICIO!#REF!</definedName>
    <definedName name="Líneadeacción" localSheetId="20">[7]INICIO!#REF!</definedName>
    <definedName name="Líneadeacción" localSheetId="21">[7]INICIO!#REF!</definedName>
    <definedName name="Líneadeacción" localSheetId="22">[7]INICIO!#REF!</definedName>
    <definedName name="Líneadeacción" localSheetId="23">[7]INICIO!#REF!</definedName>
    <definedName name="Líneadeacción" localSheetId="24">[7]INICIO!#REF!</definedName>
    <definedName name="Líneadeacción" localSheetId="25">[7]INICIO!#REF!</definedName>
    <definedName name="Líneadeacción" localSheetId="26">[7]INICIO!#REF!</definedName>
    <definedName name="Líneadeacción" localSheetId="27">[7]INICIO!#REF!</definedName>
    <definedName name="Líneadeacción" localSheetId="28">[7]INICIO!#REF!</definedName>
    <definedName name="Líneadeacción" localSheetId="29">[7]INICIO!#REF!</definedName>
    <definedName name="Líneadeacción" localSheetId="30">[7]INICIO!#REF!</definedName>
    <definedName name="Líneadeacción" localSheetId="31">[7]INICIO!#REF!</definedName>
    <definedName name="Líneadeacción" localSheetId="32">[7]INICIO!#REF!</definedName>
    <definedName name="Líneadeacción" localSheetId="33">[7]INICIO!#REF!</definedName>
    <definedName name="Líneadeacción" localSheetId="34">[7]INICIO!#REF!</definedName>
    <definedName name="Líneadeacción" localSheetId="35">[7]INICIO!#REF!</definedName>
    <definedName name="Líneadeacción" localSheetId="36">[4]INICIO!#REF!</definedName>
    <definedName name="Líneadeacción" localSheetId="37">[4]INICIO!#REF!</definedName>
    <definedName name="Líneadeacción" localSheetId="38">[4]INICIO!#REF!</definedName>
    <definedName name="Líneadeacción" localSheetId="39">[4]INICIO!#REF!</definedName>
    <definedName name="Líneadeacción" localSheetId="40">[4]INICIO!#REF!</definedName>
    <definedName name="Líneadeacción" localSheetId="0">[7]INICIO!#REF!</definedName>
    <definedName name="Líneadeacción" localSheetId="43">#REF!</definedName>
    <definedName name="Líneadeacción" localSheetId="2">[7]INICIO!#REF!</definedName>
    <definedName name="Líneadeacción" localSheetId="47">#REF!</definedName>
    <definedName name="Líneadeacción" localSheetId="50">#REF!</definedName>
    <definedName name="Líneadeacción" localSheetId="49">#REF!</definedName>
    <definedName name="Líneadeacción" localSheetId="41">[6]INICIO!#REF!</definedName>
    <definedName name="Líneadeacción">[7]INICIO!#REF!</definedName>
    <definedName name="LISTA_2016" localSheetId="7">#REF!</definedName>
    <definedName name="LISTA_2016" localSheetId="9">#REF!</definedName>
    <definedName name="LISTA_2016" localSheetId="10">#REF!</definedName>
    <definedName name="LISTA_2016" localSheetId="12">#REF!</definedName>
    <definedName name="LISTA_2016" localSheetId="14">#REF!</definedName>
    <definedName name="LISTA_2016" localSheetId="19">#REF!</definedName>
    <definedName name="LISTA_2016" localSheetId="22">#REF!</definedName>
    <definedName name="LISTA_2016" localSheetId="24">#REF!</definedName>
    <definedName name="LISTA_2016" localSheetId="25">#REF!</definedName>
    <definedName name="LISTA_2016" localSheetId="27">#REF!</definedName>
    <definedName name="LISTA_2016" localSheetId="29">#REF!</definedName>
    <definedName name="LISTA_2016" localSheetId="31">#REF!</definedName>
    <definedName name="LISTA_2016" localSheetId="33">#REF!</definedName>
    <definedName name="LISTA_2016" localSheetId="35">#REF!</definedName>
    <definedName name="LISTA_2016" localSheetId="37">#REF!</definedName>
    <definedName name="LISTA_2016" localSheetId="39">#REF!</definedName>
    <definedName name="LISTA_2016" localSheetId="40">#REF!</definedName>
    <definedName name="LISTA_2016" localSheetId="0">#REF!</definedName>
    <definedName name="LISTA_2016" localSheetId="2">#REF!</definedName>
    <definedName name="LISTA_2016" localSheetId="50">#REF!</definedName>
    <definedName name="LISTA_2016" localSheetId="49">#REF!</definedName>
    <definedName name="LISTA_2016" localSheetId="41">#REF!</definedName>
    <definedName name="LISTA_2016">#REF!</definedName>
    <definedName name="lista_ai" localSheetId="36">[2]INICIO!$AO$55:$AO$96</definedName>
    <definedName name="lista_ai" localSheetId="37">[2]INICIO!$AO$55:$AO$96</definedName>
    <definedName name="lista_ai" localSheetId="38">[2]INICIO!$AO$55:$AO$96</definedName>
    <definedName name="lista_ai" localSheetId="39">[2]INICIO!$AO$55:$AO$96</definedName>
    <definedName name="lista_ai" localSheetId="40">[2]INICIO!$AO$55:$AO$96</definedName>
    <definedName name="lista_ai" localSheetId="42">#REF!</definedName>
    <definedName name="lista_ai" localSheetId="41">[1]INICIO!$AO$55:$AO$96</definedName>
    <definedName name="lista_ai">[3]INICIO!$AO$55:$AO$96</definedName>
    <definedName name="lista_deleg" localSheetId="36">[2]INICIO!$AR$34:$AR$49</definedName>
    <definedName name="lista_deleg" localSheetId="37">[2]INICIO!$AR$34:$AR$49</definedName>
    <definedName name="lista_deleg" localSheetId="38">[2]INICIO!$AR$34:$AR$49</definedName>
    <definedName name="lista_deleg" localSheetId="39">[2]INICIO!$AR$34:$AR$49</definedName>
    <definedName name="lista_deleg" localSheetId="40">[2]INICIO!$AR$34:$AR$49</definedName>
    <definedName name="lista_deleg" localSheetId="42">#REF!</definedName>
    <definedName name="lista_deleg" localSheetId="41">[1]INICIO!$AR$34:$AR$49</definedName>
    <definedName name="lista_deleg">[3]INICIO!$AR$34:$AR$49</definedName>
    <definedName name="lista_eppa" localSheetId="36">[2]INICIO!$AR$55:$AS$149</definedName>
    <definedName name="lista_eppa" localSheetId="37">[2]INICIO!$AR$55:$AS$149</definedName>
    <definedName name="lista_eppa" localSheetId="38">[2]INICIO!$AR$55:$AS$149</definedName>
    <definedName name="lista_eppa" localSheetId="39">[2]INICIO!$AR$55:$AS$149</definedName>
    <definedName name="lista_eppa" localSheetId="40">[2]INICIO!$AR$55:$AS$149</definedName>
    <definedName name="lista_eppa" localSheetId="42">#REF!</definedName>
    <definedName name="lista_eppa" localSheetId="41">[1]INICIO!$AR$55:$AS$149</definedName>
    <definedName name="lista_eppa">[3]INICIO!$AR$55:$AS$149</definedName>
    <definedName name="LISTA_UR" localSheetId="36">[2]INICIO!$Y$4:$Z$93</definedName>
    <definedName name="LISTA_UR" localSheetId="37">[2]INICIO!$Y$4:$Z$93</definedName>
    <definedName name="LISTA_UR" localSheetId="38">[2]INICIO!$Y$4:$Z$93</definedName>
    <definedName name="LISTA_UR" localSheetId="39">[2]INICIO!$Y$4:$Z$93</definedName>
    <definedName name="LISTA_UR" localSheetId="40">[2]INICIO!$Y$4:$Z$93</definedName>
    <definedName name="LISTA_UR" localSheetId="42">#REF!</definedName>
    <definedName name="LISTA_UR" localSheetId="41">[1]INICIO!$Y$4:$Z$93</definedName>
    <definedName name="LISTA_UR">[3]INICIO!$Y$4:$Z$93</definedName>
    <definedName name="MAPPEGS" localSheetId="7">[7]INICIO!#REF!</definedName>
    <definedName name="MAPPEGS" localSheetId="9">[7]INICIO!#REF!</definedName>
    <definedName name="MAPPEGS" localSheetId="10">[7]INICIO!#REF!</definedName>
    <definedName name="MAPPEGS" localSheetId="12">[7]INICIO!#REF!</definedName>
    <definedName name="MAPPEGS" localSheetId="14">[7]INICIO!#REF!</definedName>
    <definedName name="MAPPEGS" localSheetId="19">[7]INICIO!#REF!</definedName>
    <definedName name="MAPPEGS" localSheetId="21">[7]INICIO!#REF!</definedName>
    <definedName name="MAPPEGS" localSheetId="22">[7]INICIO!#REF!</definedName>
    <definedName name="MAPPEGS" localSheetId="23">[7]INICIO!#REF!</definedName>
    <definedName name="MAPPEGS" localSheetId="24">[7]INICIO!#REF!</definedName>
    <definedName name="MAPPEGS" localSheetId="25">[7]INICIO!#REF!</definedName>
    <definedName name="MAPPEGS" localSheetId="26">[7]INICIO!#REF!</definedName>
    <definedName name="MAPPEGS" localSheetId="27">[7]INICIO!#REF!</definedName>
    <definedName name="MAPPEGS" localSheetId="28">[7]INICIO!#REF!</definedName>
    <definedName name="MAPPEGS" localSheetId="29">[7]INICIO!#REF!</definedName>
    <definedName name="MAPPEGS" localSheetId="30">[7]INICIO!#REF!</definedName>
    <definedName name="MAPPEGS" localSheetId="31">[7]INICIO!#REF!</definedName>
    <definedName name="MAPPEGS" localSheetId="32">[7]INICIO!#REF!</definedName>
    <definedName name="MAPPEGS" localSheetId="33">[7]INICIO!#REF!</definedName>
    <definedName name="MAPPEGS" localSheetId="34">[7]INICIO!#REF!</definedName>
    <definedName name="MAPPEGS" localSheetId="35">[7]INICIO!#REF!</definedName>
    <definedName name="MAPPEGS" localSheetId="36">[4]INICIO!#REF!</definedName>
    <definedName name="MAPPEGS" localSheetId="37">[4]INICIO!#REF!</definedName>
    <definedName name="MAPPEGS" localSheetId="38">[4]INICIO!#REF!</definedName>
    <definedName name="MAPPEGS" localSheetId="39">[4]INICIO!#REF!</definedName>
    <definedName name="MAPPEGS" localSheetId="40">[4]INICIO!#REF!</definedName>
    <definedName name="MAPPEGS" localSheetId="0">[7]INICIO!#REF!</definedName>
    <definedName name="MAPPEGS" localSheetId="43">#REF!</definedName>
    <definedName name="MAPPEGS" localSheetId="2">[7]INICIO!#REF!</definedName>
    <definedName name="MAPPEGS" localSheetId="47">#REF!</definedName>
    <definedName name="MAPPEGS" localSheetId="50">#REF!</definedName>
    <definedName name="MAPPEGS" localSheetId="49">#REF!</definedName>
    <definedName name="MAPPEGS" localSheetId="41">[6]INICIO!#REF!</definedName>
    <definedName name="MAPPEGS">[7]INICIO!#REF!</definedName>
    <definedName name="MODIF" localSheetId="36">[2]datos!$U$2:$U$31674</definedName>
    <definedName name="MODIF" localSheetId="37">[2]datos!$U$2:$U$31674</definedName>
    <definedName name="MODIF" localSheetId="38">[2]datos!$U$2:$U$31674</definedName>
    <definedName name="MODIF" localSheetId="39">[2]datos!$U$2:$U$31674</definedName>
    <definedName name="MODIF" localSheetId="40">[2]datos!$U$2:$U$31674</definedName>
    <definedName name="MODIF" localSheetId="42">#REF!</definedName>
    <definedName name="MODIF" localSheetId="41">[1]datos!$U$2:$U$31674</definedName>
    <definedName name="MODIF">[3]datos!$U$2:$U$31674</definedName>
    <definedName name="MSG_ERROR1" localSheetId="36">[4]INICIO!$AA$11</definedName>
    <definedName name="MSG_ERROR1" localSheetId="37">[4]INICIO!$AA$11</definedName>
    <definedName name="MSG_ERROR1" localSheetId="38">[4]INICIO!$AA$11</definedName>
    <definedName name="MSG_ERROR1" localSheetId="39">[4]INICIO!$AA$11</definedName>
    <definedName name="MSG_ERROR1" localSheetId="40">[4]INICIO!$AA$11</definedName>
    <definedName name="MSG_ERROR1" localSheetId="48">[5]INICIO!$AA$11</definedName>
    <definedName name="MSG_ERROR1" localSheetId="42">#REF!</definedName>
    <definedName name="MSG_ERROR1" localSheetId="41">[6]INICIO!$AA$11</definedName>
    <definedName name="MSG_ERROR1">[7]INICIO!$AA$11</definedName>
    <definedName name="MSG_ERROR2" localSheetId="36">[2]INICIO!$AA$12</definedName>
    <definedName name="MSG_ERROR2" localSheetId="37">[2]INICIO!$AA$12</definedName>
    <definedName name="MSG_ERROR2" localSheetId="38">[2]INICIO!$AA$12</definedName>
    <definedName name="MSG_ERROR2" localSheetId="39">[2]INICIO!$AA$12</definedName>
    <definedName name="MSG_ERROR2" localSheetId="40">[2]INICIO!$AA$12</definedName>
    <definedName name="MSG_ERROR2" localSheetId="42">#REF!</definedName>
    <definedName name="MSG_ERROR2" localSheetId="41">[1]INICIO!$AA$12</definedName>
    <definedName name="MSG_ERROR2">[3]INICIO!$AA$12</definedName>
    <definedName name="OPCION2" localSheetId="6">[7]INICIO!#REF!</definedName>
    <definedName name="OPCION2" localSheetId="45">#REF!</definedName>
    <definedName name="OPCION2" localSheetId="7">[7]INICIO!#REF!</definedName>
    <definedName name="OPCION2" localSheetId="8">[7]INICIO!#REF!</definedName>
    <definedName name="OPCION2" localSheetId="9">[7]INICIO!#REF!</definedName>
    <definedName name="OPCION2" localSheetId="10">[7]INICIO!#REF!</definedName>
    <definedName name="OPCION2" localSheetId="11">[7]INICIO!#REF!</definedName>
    <definedName name="OPCION2" localSheetId="12">[7]INICIO!#REF!</definedName>
    <definedName name="OPCION2" localSheetId="13">[7]INICIO!#REF!</definedName>
    <definedName name="OPCION2" localSheetId="14">[7]INICIO!#REF!</definedName>
    <definedName name="OPCION2" localSheetId="15">[7]INICIO!#REF!</definedName>
    <definedName name="OPCION2" localSheetId="16">[7]INICIO!#REF!</definedName>
    <definedName name="OPCION2" localSheetId="17">[7]INICIO!#REF!</definedName>
    <definedName name="OPCION2" localSheetId="18">[7]INICIO!#REF!</definedName>
    <definedName name="OPCION2" localSheetId="19">[7]INICIO!#REF!</definedName>
    <definedName name="OPCION2" localSheetId="20">[7]INICIO!#REF!</definedName>
    <definedName name="OPCION2" localSheetId="21">[7]INICIO!#REF!</definedName>
    <definedName name="OPCION2" localSheetId="22">[7]INICIO!#REF!</definedName>
    <definedName name="OPCION2" localSheetId="23">[7]INICIO!#REF!</definedName>
    <definedName name="OPCION2" localSheetId="24">[7]INICIO!#REF!</definedName>
    <definedName name="OPCION2" localSheetId="25">[7]INICIO!#REF!</definedName>
    <definedName name="OPCION2" localSheetId="26">[7]INICIO!#REF!</definedName>
    <definedName name="OPCION2" localSheetId="27">[7]INICIO!#REF!</definedName>
    <definedName name="OPCION2" localSheetId="28">[7]INICIO!#REF!</definedName>
    <definedName name="OPCION2" localSheetId="29">[7]INICIO!#REF!</definedName>
    <definedName name="OPCION2" localSheetId="30">[7]INICIO!#REF!</definedName>
    <definedName name="OPCION2" localSheetId="31">[7]INICIO!#REF!</definedName>
    <definedName name="OPCION2" localSheetId="32">[7]INICIO!#REF!</definedName>
    <definedName name="OPCION2" localSheetId="33">[7]INICIO!#REF!</definedName>
    <definedName name="OPCION2" localSheetId="34">[7]INICIO!#REF!</definedName>
    <definedName name="OPCION2" localSheetId="35">[7]INICIO!#REF!</definedName>
    <definedName name="OPCION2" localSheetId="36">[4]INICIO!#REF!</definedName>
    <definedName name="OPCION2" localSheetId="37">[4]INICIO!#REF!</definedName>
    <definedName name="OPCION2" localSheetId="38">[4]INICIO!#REF!</definedName>
    <definedName name="OPCION2" localSheetId="39">[4]INICIO!#REF!</definedName>
    <definedName name="OPCION2" localSheetId="40">[4]INICIO!#REF!</definedName>
    <definedName name="OPCION2" localSheetId="48">[5]INICIO!#REF!</definedName>
    <definedName name="OPCION2" localSheetId="0">[7]INICIO!#REF!</definedName>
    <definedName name="OPCION2" localSheetId="43">#REF!</definedName>
    <definedName name="OPCION2" localSheetId="2">[7]INICIO!#REF!</definedName>
    <definedName name="OPCION2" localSheetId="3">[7]INICIO!#REF!</definedName>
    <definedName name="OPCION2" localSheetId="47">#REF!</definedName>
    <definedName name="OPCION2" localSheetId="50">#REF!</definedName>
    <definedName name="OPCION2" localSheetId="42">#REF!</definedName>
    <definedName name="OPCION2" localSheetId="49">#REF!</definedName>
    <definedName name="OPCION2" localSheetId="41">[6]INICIO!#REF!</definedName>
    <definedName name="OPCION2">[7]INICIO!#REF!</definedName>
    <definedName name="ORIG" localSheetId="36">[2]datos!$T$2:$T$31674</definedName>
    <definedName name="ORIG" localSheetId="37">[2]datos!$T$2:$T$31674</definedName>
    <definedName name="ORIG" localSheetId="38">[2]datos!$T$2:$T$31674</definedName>
    <definedName name="ORIG" localSheetId="39">[2]datos!$T$2:$T$31674</definedName>
    <definedName name="ORIG" localSheetId="40">[2]datos!$T$2:$T$31674</definedName>
    <definedName name="ORIG" localSheetId="42">#REF!</definedName>
    <definedName name="ORIG" localSheetId="41">[1]datos!$T$2:$T$31674</definedName>
    <definedName name="ORIG">[3]datos!$T$2:$T$31674</definedName>
    <definedName name="P" localSheetId="36">[2]INICIO!$AO$5:$AP$32</definedName>
    <definedName name="P" localSheetId="37">[2]INICIO!$AO$5:$AP$32</definedName>
    <definedName name="P" localSheetId="38">[2]INICIO!$AO$5:$AP$32</definedName>
    <definedName name="P" localSheetId="39">[2]INICIO!$AO$5:$AP$32</definedName>
    <definedName name="P" localSheetId="40">[2]INICIO!$AO$5:$AP$32</definedName>
    <definedName name="P" localSheetId="42">#REF!</definedName>
    <definedName name="P" localSheetId="41">[1]INICIO!$AO$5:$AP$32</definedName>
    <definedName name="P">[3]INICIO!$AO$5:$AP$32</definedName>
    <definedName name="P_K" localSheetId="36">[2]INICIO!$AO$5:$AO$32</definedName>
    <definedName name="P_K" localSheetId="37">[2]INICIO!$AO$5:$AO$32</definedName>
    <definedName name="P_K" localSheetId="38">[2]INICIO!$AO$5:$AO$32</definedName>
    <definedName name="P_K" localSheetId="39">[2]INICIO!$AO$5:$AO$32</definedName>
    <definedName name="P_K" localSheetId="40">[2]INICIO!$AO$5:$AO$32</definedName>
    <definedName name="P_K" localSheetId="42">#REF!</definedName>
    <definedName name="P_K" localSheetId="41">[1]INICIO!$AO$5:$AO$32</definedName>
    <definedName name="P_K">[3]INICIO!$AO$5:$AO$32</definedName>
    <definedName name="PE" localSheetId="36">[2]INICIO!$AR$5:$AS$16</definedName>
    <definedName name="PE" localSheetId="37">[2]INICIO!$AR$5:$AS$16</definedName>
    <definedName name="PE" localSheetId="38">[2]INICIO!$AR$5:$AS$16</definedName>
    <definedName name="PE" localSheetId="39">[2]INICIO!$AR$5:$AS$16</definedName>
    <definedName name="PE" localSheetId="40">[2]INICIO!$AR$5:$AS$16</definedName>
    <definedName name="PE" localSheetId="42">#REF!</definedName>
    <definedName name="PE" localSheetId="41">[1]INICIO!$AR$5:$AS$16</definedName>
    <definedName name="PE">[3]INICIO!$AR$5:$AS$16</definedName>
    <definedName name="PE_K" localSheetId="36">[2]INICIO!$AR$5:$AR$16</definedName>
    <definedName name="PE_K" localSheetId="37">[2]INICIO!$AR$5:$AR$16</definedName>
    <definedName name="PE_K" localSheetId="38">[2]INICIO!$AR$5:$AR$16</definedName>
    <definedName name="PE_K" localSheetId="39">[2]INICIO!$AR$5:$AR$16</definedName>
    <definedName name="PE_K" localSheetId="40">[2]INICIO!$AR$5:$AR$16</definedName>
    <definedName name="PE_K" localSheetId="42">#REF!</definedName>
    <definedName name="PE_K" localSheetId="41">[1]INICIO!$AR$5:$AR$16</definedName>
    <definedName name="PE_K">[3]INICIO!$AR$5:$AR$16</definedName>
    <definedName name="PEDO" localSheetId="7">[4]INICIO!#REF!</definedName>
    <definedName name="PEDO" localSheetId="9">[4]INICIO!#REF!</definedName>
    <definedName name="PEDO" localSheetId="10">[4]INICIO!#REF!</definedName>
    <definedName name="PEDO" localSheetId="12">[4]INICIO!#REF!</definedName>
    <definedName name="PEDO" localSheetId="14">[4]INICIO!#REF!</definedName>
    <definedName name="PEDO" localSheetId="19">[4]INICIO!#REF!</definedName>
    <definedName name="PEDO" localSheetId="22">[4]INICIO!#REF!</definedName>
    <definedName name="PEDO" localSheetId="24">[4]INICIO!#REF!</definedName>
    <definedName name="PEDO" localSheetId="25">[4]INICIO!#REF!</definedName>
    <definedName name="PEDO" localSheetId="27">[4]INICIO!#REF!</definedName>
    <definedName name="PEDO" localSheetId="29">[4]INICIO!#REF!</definedName>
    <definedName name="PEDO" localSheetId="31">[4]INICIO!#REF!</definedName>
    <definedName name="PEDO" localSheetId="33">[4]INICIO!#REF!</definedName>
    <definedName name="PEDO" localSheetId="35">[4]INICIO!#REF!</definedName>
    <definedName name="PEDO" localSheetId="36">[4]INICIO!#REF!</definedName>
    <definedName name="PEDO" localSheetId="37">[4]INICIO!#REF!</definedName>
    <definedName name="PEDO" localSheetId="38">[4]INICIO!#REF!</definedName>
    <definedName name="PEDO" localSheetId="39">[4]INICIO!#REF!</definedName>
    <definedName name="PEDO" localSheetId="40">[4]INICIO!#REF!</definedName>
    <definedName name="PEDO" localSheetId="0">[4]INICIO!#REF!</definedName>
    <definedName name="PEDO" localSheetId="2">[4]INICIO!#REF!</definedName>
    <definedName name="PEDO" localSheetId="50">[4]INICIO!#REF!</definedName>
    <definedName name="PEDO" localSheetId="49">[4]INICIO!#REF!</definedName>
    <definedName name="PEDO" localSheetId="41">[6]INICIO!#REF!</definedName>
    <definedName name="PEDO">[4]INICIO!#REF!</definedName>
    <definedName name="PERIODO" localSheetId="7">#REF!</definedName>
    <definedName name="PERIODO" localSheetId="9">#REF!</definedName>
    <definedName name="PERIODO" localSheetId="10">#REF!</definedName>
    <definedName name="PERIODO" localSheetId="12">#REF!</definedName>
    <definedName name="PERIODO" localSheetId="14">#REF!</definedName>
    <definedName name="PERIODO" localSheetId="19">#REF!</definedName>
    <definedName name="PERIODO" localSheetId="22">#REF!</definedName>
    <definedName name="PERIODO" localSheetId="24">#REF!</definedName>
    <definedName name="PERIODO" localSheetId="25">#REF!</definedName>
    <definedName name="PERIODO" localSheetId="27">#REF!</definedName>
    <definedName name="PERIODO" localSheetId="29">#REF!</definedName>
    <definedName name="PERIODO" localSheetId="31">#REF!</definedName>
    <definedName name="PERIODO" localSheetId="33">#REF!</definedName>
    <definedName name="PERIODO" localSheetId="35">#REF!</definedName>
    <definedName name="PERIODO" localSheetId="36">#REF!</definedName>
    <definedName name="PERIODO" localSheetId="37">#REF!</definedName>
    <definedName name="PERIODO" localSheetId="38">#REF!</definedName>
    <definedName name="PERIODO" localSheetId="39">#REF!</definedName>
    <definedName name="PERIODO" localSheetId="40">#REF!</definedName>
    <definedName name="PERIODO" localSheetId="0">#REF!</definedName>
    <definedName name="PERIODO" localSheetId="2">#REF!</definedName>
    <definedName name="PERIODO" localSheetId="50">#REF!</definedName>
    <definedName name="PERIODO" localSheetId="49">#REF!</definedName>
    <definedName name="PERIODO" localSheetId="41">#REF!</definedName>
    <definedName name="PERIODO">#REF!</definedName>
    <definedName name="PROG" localSheetId="7">#REF!</definedName>
    <definedName name="PROG" localSheetId="9">#REF!</definedName>
    <definedName name="PROG" localSheetId="10">#REF!</definedName>
    <definedName name="PROG" localSheetId="12">#REF!</definedName>
    <definedName name="PROG" localSheetId="14">#REF!</definedName>
    <definedName name="PROG" localSheetId="19">#REF!</definedName>
    <definedName name="PROG" localSheetId="22">#REF!</definedName>
    <definedName name="PROG" localSheetId="24">#REF!</definedName>
    <definedName name="PROG" localSheetId="25">#REF!</definedName>
    <definedName name="PROG" localSheetId="27">#REF!</definedName>
    <definedName name="PROG" localSheetId="29">#REF!</definedName>
    <definedName name="PROG" localSheetId="31">#REF!</definedName>
    <definedName name="PROG" localSheetId="33">#REF!</definedName>
    <definedName name="PROG" localSheetId="35">#REF!</definedName>
    <definedName name="PROG" localSheetId="36">#REF!</definedName>
    <definedName name="PROG" localSheetId="37">#REF!</definedName>
    <definedName name="PROG" localSheetId="38">#REF!</definedName>
    <definedName name="PROG" localSheetId="39">#REF!</definedName>
    <definedName name="PROG" localSheetId="40">#REF!</definedName>
    <definedName name="PROG" localSheetId="0">#REF!</definedName>
    <definedName name="PROG" localSheetId="2">#REF!</definedName>
    <definedName name="PROG" localSheetId="50">#REF!</definedName>
    <definedName name="PROG" localSheetId="49">#REF!</definedName>
    <definedName name="PROG" localSheetId="41">#REF!</definedName>
    <definedName name="PROG">#REF!</definedName>
    <definedName name="ptda" localSheetId="7">#REF!</definedName>
    <definedName name="ptda" localSheetId="9">#REF!</definedName>
    <definedName name="ptda" localSheetId="10">#REF!</definedName>
    <definedName name="ptda" localSheetId="12">#REF!</definedName>
    <definedName name="ptda" localSheetId="14">#REF!</definedName>
    <definedName name="ptda" localSheetId="19">#REF!</definedName>
    <definedName name="ptda" localSheetId="22">#REF!</definedName>
    <definedName name="ptda" localSheetId="24">#REF!</definedName>
    <definedName name="ptda" localSheetId="25">#REF!</definedName>
    <definedName name="ptda" localSheetId="27">#REF!</definedName>
    <definedName name="ptda" localSheetId="29">#REF!</definedName>
    <definedName name="ptda" localSheetId="31">#REF!</definedName>
    <definedName name="ptda" localSheetId="33">#REF!</definedName>
    <definedName name="ptda" localSheetId="35">#REF!</definedName>
    <definedName name="ptda" localSheetId="36">#REF!</definedName>
    <definedName name="ptda" localSheetId="37">#REF!</definedName>
    <definedName name="ptda" localSheetId="38">#REF!</definedName>
    <definedName name="ptda" localSheetId="39">#REF!</definedName>
    <definedName name="ptda" localSheetId="40">#REF!</definedName>
    <definedName name="ptda" localSheetId="0">#REF!</definedName>
    <definedName name="ptda" localSheetId="2">#REF!</definedName>
    <definedName name="ptda" localSheetId="50">#REF!</definedName>
    <definedName name="ptda" localSheetId="49">#REF!</definedName>
    <definedName name="ptda" localSheetId="41">#REF!</definedName>
    <definedName name="ptda">#REF!</definedName>
    <definedName name="rubros_fpc" localSheetId="36">[2]INICIO!$AO$39:$AO$42</definedName>
    <definedName name="rubros_fpc" localSheetId="37">[2]INICIO!$AO$39:$AO$42</definedName>
    <definedName name="rubros_fpc" localSheetId="38">[2]INICIO!$AO$39:$AO$42</definedName>
    <definedName name="rubros_fpc" localSheetId="39">[2]INICIO!$AO$39:$AO$42</definedName>
    <definedName name="rubros_fpc" localSheetId="40">[2]INICIO!$AO$39:$AO$42</definedName>
    <definedName name="rubros_fpc" localSheetId="42">#REF!</definedName>
    <definedName name="rubros_fpc" localSheetId="41">[1]INICIO!$AO$39:$AO$42</definedName>
    <definedName name="rubros_fpc">[3]INICIO!$AO$39:$AO$42</definedName>
    <definedName name="_xlnm.Print_Titles" localSheetId="6">' APP-3 5A173'!$1:$8</definedName>
    <definedName name="_xlnm.Print_Titles" localSheetId="44">'ADS-1'!$1:$6</definedName>
    <definedName name="_xlnm.Print_Titles" localSheetId="45">'ADS-2'!$1:$6</definedName>
    <definedName name="_xlnm.Print_Titles" localSheetId="4">'APP-1'!$1:$7</definedName>
    <definedName name="_xlnm.Print_Titles" localSheetId="5">'APP-2'!$1:$6</definedName>
    <definedName name="_xlnm.Print_Titles" localSheetId="7">'APP-3 5MG65'!$1:$8</definedName>
    <definedName name="_xlnm.Print_Titles" localSheetId="8">'APP-3 5MG73'!$1:$8</definedName>
    <definedName name="_xlnm.Print_Titles" localSheetId="9">'APP-3 5MY65'!$1:$8</definedName>
    <definedName name="_xlnm.Print_Titles" localSheetId="10">'APP-3 5MY73'!$1:$8</definedName>
    <definedName name="_xlnm.Print_Titles" localSheetId="11">'APP-3 5O170'!$1:$8</definedName>
    <definedName name="_xlnm.Print_Titles" localSheetId="12">'APP-3 5P170'!$1:$8</definedName>
    <definedName name="_xlnm.Print_Titles" localSheetId="13">'APP-3 5P265'!$1:$8</definedName>
    <definedName name="_xlnm.Print_Titles" localSheetId="14">'APP-3 5P270'!$1:$8</definedName>
    <definedName name="_xlnm.Print_Titles" localSheetId="15">'APP-3 5P645'!$1:$8</definedName>
    <definedName name="_xlnm.Print_Titles" localSheetId="16">'APP-3 5P646'!$1:$8</definedName>
    <definedName name="_xlnm.Print_Titles" localSheetId="17">'APP-3 5P665'!$1:$8</definedName>
    <definedName name="_xlnm.Print_Titles" localSheetId="18">'APP-3 5P666'!$1:$8</definedName>
    <definedName name="_xlnm.Print_Titles" localSheetId="19">'APP-3 5P670'!$1:$8</definedName>
    <definedName name="_xlnm.Print_Titles" localSheetId="20">'APP-3 5P673'!$1:$8</definedName>
    <definedName name="_xlnm.Print_Titles" localSheetId="21">'APP-4 5A173'!$1:$6</definedName>
    <definedName name="_xlnm.Print_Titles" localSheetId="22">'APP-4 5MG65'!$1:$6</definedName>
    <definedName name="_xlnm.Print_Titles" localSheetId="23">'APP-4 5MG73'!$1:$6</definedName>
    <definedName name="_xlnm.Print_Titles" localSheetId="24">'APP-4 5MY65'!$1:$6</definedName>
    <definedName name="_xlnm.Print_Titles" localSheetId="25">'APP-4 5MY73'!$1:$6</definedName>
    <definedName name="_xlnm.Print_Titles" localSheetId="26">'APP-4 5O170'!$1:$6</definedName>
    <definedName name="_xlnm.Print_Titles" localSheetId="27">'APP-4 5P170'!$1:$6</definedName>
    <definedName name="_xlnm.Print_Titles" localSheetId="28">'APP-4 5P265'!$1:$6</definedName>
    <definedName name="_xlnm.Print_Titles" localSheetId="29">'APP-4 5P270'!$1:$6</definedName>
    <definedName name="_xlnm.Print_Titles" localSheetId="30">'APP-4 5P645'!$1:$6</definedName>
    <definedName name="_xlnm.Print_Titles" localSheetId="31">'APP-4 5P646'!$1:$6</definedName>
    <definedName name="_xlnm.Print_Titles" localSheetId="32">'APP-4 5P665 '!$1:$6</definedName>
    <definedName name="_xlnm.Print_Titles" localSheetId="33">'APP-4 5P666'!$1:$6</definedName>
    <definedName name="_xlnm.Print_Titles" localSheetId="34">'APP-4 5P670'!$1:$6</definedName>
    <definedName name="_xlnm.Print_Titles" localSheetId="35">'APP-4 5P673'!$1:$6</definedName>
    <definedName name="_xlnm.Print_Titles" localSheetId="36">'AR 1'!$1:$4</definedName>
    <definedName name="_xlnm.Print_Titles" localSheetId="37">'AR 2'!$1:$6</definedName>
    <definedName name="_xlnm.Print_Titles" localSheetId="38">'AR 3'!$1:$6</definedName>
    <definedName name="_xlnm.Print_Titles" localSheetId="39">'AR 4'!$1:$6</definedName>
    <definedName name="_xlnm.Print_Titles" localSheetId="40">'AR 5'!$1:$6</definedName>
    <definedName name="_xlnm.Print_Titles" localSheetId="48">AUR!$1:$6</definedName>
    <definedName name="_xlnm.Print_Titles" localSheetId="43">EAP!$1:$11</definedName>
    <definedName name="_xlnm.Print_Titles" localSheetId="1">'ECG-1'!$1:$6</definedName>
    <definedName name="_xlnm.Print_Titles" localSheetId="2">'ECG-2'!$1:$6</definedName>
    <definedName name="_xlnm.Print_Titles" localSheetId="3">EPC!$1:$6</definedName>
    <definedName name="_xlnm.Print_Titles" localSheetId="47">FIC!$1:$9</definedName>
    <definedName name="_xlnm.Print_Titles" localSheetId="42">IAPP!$1:$7</definedName>
    <definedName name="_xlnm.Print_Titles" localSheetId="49">PPD!$1:$7</definedName>
    <definedName name="_xlnm.Print_Titles" localSheetId="46">SAP!$1:$6</definedName>
    <definedName name="TYA" localSheetId="7">#REF!</definedName>
    <definedName name="TYA" localSheetId="9">#REF!</definedName>
    <definedName name="TYA" localSheetId="10">#REF!</definedName>
    <definedName name="TYA" localSheetId="12">#REF!</definedName>
    <definedName name="TYA" localSheetId="14">#REF!</definedName>
    <definedName name="TYA" localSheetId="19">#REF!</definedName>
    <definedName name="TYA" localSheetId="22">#REF!</definedName>
    <definedName name="TYA" localSheetId="24">#REF!</definedName>
    <definedName name="TYA" localSheetId="25">#REF!</definedName>
    <definedName name="TYA" localSheetId="27">#REF!</definedName>
    <definedName name="TYA" localSheetId="29">#REF!</definedName>
    <definedName name="TYA" localSheetId="31">#REF!</definedName>
    <definedName name="TYA" localSheetId="33">#REF!</definedName>
    <definedName name="TYA" localSheetId="35">#REF!</definedName>
    <definedName name="TYA" localSheetId="36">#REF!</definedName>
    <definedName name="TYA" localSheetId="37">#REF!</definedName>
    <definedName name="TYA" localSheetId="38">#REF!</definedName>
    <definedName name="TYA" localSheetId="39">#REF!</definedName>
    <definedName name="TYA" localSheetId="40">#REF!</definedName>
    <definedName name="TYA" localSheetId="0">#REF!</definedName>
    <definedName name="TYA" localSheetId="2">#REF!</definedName>
    <definedName name="TYA" localSheetId="50">#REF!</definedName>
    <definedName name="TYA" localSheetId="49">#REF!</definedName>
    <definedName name="TYA" localSheetId="41">#REF!</definedName>
    <definedName name="TYA">#REF!</definedName>
    <definedName name="U" localSheetId="36">[2]INICIO!$Y$4:$Z$93</definedName>
    <definedName name="U" localSheetId="37">[2]INICIO!$Y$4:$Z$93</definedName>
    <definedName name="U" localSheetId="38">[2]INICIO!$Y$4:$Z$93</definedName>
    <definedName name="U" localSheetId="39">[2]INICIO!$Y$4:$Z$93</definedName>
    <definedName name="U" localSheetId="40">[2]INICIO!$Y$4:$Z$93</definedName>
    <definedName name="U" localSheetId="42">#REF!</definedName>
    <definedName name="U" localSheetId="41">[1]INICIO!$Y$4:$Z$93</definedName>
    <definedName name="U">[3]INICIO!$Y$4:$Z$93</definedName>
    <definedName name="UEG_DENOM" localSheetId="36">[2]datos!$R$2:$R$31674</definedName>
    <definedName name="UEG_DENOM" localSheetId="37">[2]datos!$R$2:$R$31674</definedName>
    <definedName name="UEG_DENOM" localSheetId="38">[2]datos!$R$2:$R$31674</definedName>
    <definedName name="UEG_DENOM" localSheetId="39">[2]datos!$R$2:$R$31674</definedName>
    <definedName name="UEG_DENOM" localSheetId="40">[2]datos!$R$2:$R$31674</definedName>
    <definedName name="UEG_DENOM" localSheetId="42">#REF!</definedName>
    <definedName name="UEG_DENOM" localSheetId="41">[1]datos!$R$2:$R$31674</definedName>
    <definedName name="UEG_DENOM">[3]datos!$R$2:$R$31674</definedName>
    <definedName name="UR" localSheetId="36">[2]INICIO!$AJ$5:$AM$99</definedName>
    <definedName name="UR" localSheetId="37">[2]INICIO!$AJ$5:$AM$99</definedName>
    <definedName name="UR" localSheetId="38">[2]INICIO!$AJ$5:$AM$99</definedName>
    <definedName name="UR" localSheetId="39">[2]INICIO!$AJ$5:$AM$99</definedName>
    <definedName name="UR" localSheetId="40">[2]INICIO!$AJ$5:$AM$99</definedName>
    <definedName name="UR" localSheetId="42">#REF!</definedName>
    <definedName name="UR" localSheetId="41">[1]INICIO!$AJ$5:$AM$99</definedName>
    <definedName name="UR">[3]INICIO!$AJ$5:$AM$99</definedName>
  </definedNames>
  <calcPr calcId="152511"/>
</workbook>
</file>

<file path=xl/calcChain.xml><?xml version="1.0" encoding="utf-8"?>
<calcChain xmlns="http://schemas.openxmlformats.org/spreadsheetml/2006/main">
  <c r="D9" i="146" l="1"/>
  <c r="D10" i="146"/>
  <c r="D11" i="146"/>
  <c r="D12" i="146"/>
  <c r="D13" i="146"/>
  <c r="D14" i="146"/>
  <c r="D15" i="146"/>
  <c r="D16" i="146"/>
  <c r="D17" i="146"/>
  <c r="D18" i="146"/>
  <c r="D19" i="146"/>
  <c r="D20" i="146"/>
  <c r="D21" i="146"/>
  <c r="D22" i="146"/>
  <c r="D23" i="146"/>
  <c r="D24" i="146"/>
  <c r="D25" i="146"/>
  <c r="D26" i="146"/>
  <c r="D27" i="146"/>
  <c r="D28" i="146"/>
  <c r="D29" i="146"/>
  <c r="D30" i="146"/>
  <c r="D31" i="146"/>
  <c r="D32" i="146"/>
  <c r="D33" i="146"/>
  <c r="D34" i="146"/>
  <c r="D35" i="146"/>
  <c r="D36" i="146"/>
  <c r="D37" i="146"/>
  <c r="D38" i="146"/>
  <c r="D39" i="146"/>
  <c r="D40" i="146"/>
  <c r="D41" i="146"/>
  <c r="D42" i="146"/>
  <c r="D43" i="146"/>
  <c r="D44" i="146"/>
  <c r="D45" i="146"/>
  <c r="D46" i="146"/>
  <c r="D47" i="146"/>
  <c r="D48" i="146"/>
  <c r="D49" i="146"/>
  <c r="D50" i="146"/>
  <c r="D51" i="146"/>
  <c r="D52" i="146"/>
  <c r="D53" i="146"/>
  <c r="D54" i="146"/>
  <c r="D55" i="146"/>
  <c r="D56" i="146"/>
  <c r="D57" i="146"/>
  <c r="D58" i="146"/>
  <c r="D59" i="146"/>
  <c r="D60" i="146"/>
  <c r="D61" i="146"/>
  <c r="D62" i="146"/>
  <c r="D63" i="146"/>
  <c r="D64" i="146"/>
  <c r="D65" i="146"/>
  <c r="D66" i="146"/>
  <c r="D67" i="146"/>
  <c r="D68" i="146"/>
  <c r="D69" i="146"/>
  <c r="D70" i="146"/>
  <c r="D71" i="146"/>
  <c r="D72" i="146"/>
  <c r="D73" i="146"/>
  <c r="D74" i="146"/>
  <c r="D75" i="146"/>
  <c r="D76" i="146"/>
  <c r="D77" i="146"/>
  <c r="D78" i="146"/>
  <c r="D79" i="146"/>
  <c r="D80" i="146"/>
  <c r="D81" i="146"/>
  <c r="D82" i="146"/>
  <c r="D83" i="146"/>
  <c r="D84" i="146"/>
  <c r="D85" i="146"/>
  <c r="D86" i="146"/>
  <c r="D87" i="146"/>
  <c r="D88" i="146"/>
  <c r="D89" i="146"/>
  <c r="D90" i="146"/>
  <c r="D91" i="146"/>
  <c r="D92" i="146"/>
  <c r="D93" i="146"/>
  <c r="D94" i="146"/>
  <c r="D95" i="146"/>
  <c r="D96" i="146"/>
  <c r="D97" i="146"/>
  <c r="D98" i="146"/>
  <c r="D99" i="146"/>
  <c r="D100" i="146"/>
  <c r="D101" i="146"/>
  <c r="D102" i="146"/>
  <c r="D103" i="146"/>
  <c r="D104" i="146"/>
  <c r="D105" i="146"/>
  <c r="D106" i="146"/>
  <c r="D107" i="146"/>
  <c r="D108" i="146"/>
  <c r="D109" i="146"/>
  <c r="D110" i="146"/>
  <c r="D111" i="146"/>
  <c r="D112" i="146"/>
  <c r="D113" i="146"/>
  <c r="D114" i="146"/>
  <c r="D115" i="146"/>
  <c r="D116" i="146"/>
  <c r="D117" i="146"/>
  <c r="D118" i="146"/>
  <c r="D119" i="146"/>
  <c r="D124" i="146"/>
  <c r="E124" i="146"/>
  <c r="F124" i="146"/>
  <c r="G124" i="146"/>
  <c r="D200" i="145"/>
  <c r="C181" i="145"/>
  <c r="F7" i="144"/>
  <c r="D7" i="144"/>
  <c r="C30" i="143"/>
  <c r="C29" i="143"/>
  <c r="C28" i="143"/>
  <c r="C27" i="143"/>
  <c r="C26" i="143"/>
  <c r="C25" i="143"/>
  <c r="C24" i="143"/>
  <c r="C23" i="143"/>
  <c r="C22" i="143"/>
  <c r="C21" i="143"/>
  <c r="C20" i="143"/>
  <c r="C19" i="143"/>
  <c r="C18" i="143"/>
  <c r="C17" i="143"/>
  <c r="C16" i="143"/>
  <c r="C15" i="143"/>
  <c r="C14" i="143"/>
  <c r="C13" i="143"/>
  <c r="C12" i="143"/>
  <c r="C11" i="143"/>
  <c r="C10" i="143"/>
  <c r="C9" i="143"/>
  <c r="J80" i="102" l="1"/>
  <c r="J83" i="8" l="1"/>
  <c r="P49" i="8"/>
  <c r="Q49" i="8" s="1"/>
  <c r="C30" i="5" l="1"/>
  <c r="F18" i="125" l="1"/>
  <c r="G18" i="5" l="1"/>
  <c r="F18" i="5"/>
  <c r="F9" i="5"/>
  <c r="G11" i="5" l="1"/>
  <c r="H36" i="141" l="1"/>
  <c r="G36" i="141"/>
  <c r="F36" i="141"/>
  <c r="I36" i="141" s="1"/>
  <c r="D36" i="141"/>
  <c r="E36" i="141" s="1"/>
  <c r="I34" i="141"/>
  <c r="E34" i="141"/>
  <c r="I33" i="141"/>
  <c r="E33" i="141"/>
  <c r="I32" i="141"/>
  <c r="E32" i="141"/>
  <c r="I31" i="141"/>
  <c r="H31" i="141"/>
  <c r="G31" i="141"/>
  <c r="F31" i="141"/>
  <c r="E31" i="141"/>
  <c r="D31" i="141"/>
  <c r="I30" i="141"/>
  <c r="E30" i="141"/>
  <c r="I29" i="141"/>
  <c r="E29" i="141"/>
  <c r="I28" i="141"/>
  <c r="E28" i="141"/>
  <c r="I27" i="141"/>
  <c r="H27" i="141"/>
  <c r="G27" i="141"/>
  <c r="F27" i="141"/>
  <c r="E27" i="141"/>
  <c r="D27" i="141"/>
  <c r="I26" i="141"/>
  <c r="E26" i="141"/>
  <c r="I25" i="141"/>
  <c r="I24" i="141"/>
  <c r="H24" i="141"/>
  <c r="G24" i="141"/>
  <c r="F24" i="141"/>
  <c r="D24" i="141"/>
  <c r="I22" i="141"/>
  <c r="E22" i="141"/>
  <c r="I21" i="141"/>
  <c r="E21" i="141"/>
  <c r="I20" i="141"/>
  <c r="E20" i="141"/>
  <c r="I19" i="141"/>
  <c r="H19" i="141"/>
  <c r="G19" i="141"/>
  <c r="F19" i="141"/>
  <c r="E19" i="141"/>
  <c r="D19" i="141"/>
  <c r="I18" i="141"/>
  <c r="E18" i="141"/>
  <c r="I17" i="141"/>
  <c r="E17" i="141"/>
  <c r="I16" i="141"/>
  <c r="E16" i="141"/>
  <c r="I15" i="141"/>
  <c r="H15" i="141"/>
  <c r="G15" i="141"/>
  <c r="F15" i="141"/>
  <c r="E15" i="141"/>
  <c r="D15" i="141"/>
  <c r="I14" i="141"/>
  <c r="E14" i="141"/>
  <c r="I13" i="141"/>
  <c r="F13" i="141"/>
  <c r="E13" i="141"/>
  <c r="D13" i="141"/>
  <c r="I12" i="141"/>
  <c r="H12" i="141"/>
  <c r="G12" i="141"/>
  <c r="F12" i="141"/>
  <c r="E12" i="141"/>
  <c r="D12" i="141"/>
  <c r="C23" i="139"/>
  <c r="B23" i="139"/>
  <c r="U16" i="108"/>
  <c r="L16" i="108"/>
  <c r="L13" i="108"/>
  <c r="J76" i="8"/>
  <c r="K18" i="105"/>
  <c r="R18" i="103" l="1"/>
  <c r="R65" i="102"/>
  <c r="S29" i="102"/>
  <c r="R23" i="102"/>
  <c r="R20" i="102"/>
  <c r="T13" i="104"/>
  <c r="U13" i="104"/>
  <c r="I70" i="102"/>
  <c r="I68" i="102"/>
  <c r="I65" i="102"/>
  <c r="I64" i="102"/>
  <c r="J62" i="102"/>
  <c r="H62" i="102"/>
  <c r="I62" i="102" s="1"/>
  <c r="I13" i="108"/>
  <c r="I60" i="102"/>
  <c r="J13" i="103"/>
  <c r="L44" i="102"/>
  <c r="K44" i="102"/>
  <c r="I39" i="102"/>
  <c r="J30" i="102"/>
  <c r="P85" i="8" l="1"/>
  <c r="K85" i="8"/>
  <c r="Q85" i="8" l="1"/>
  <c r="J75" i="8" l="1"/>
  <c r="J70" i="8" l="1"/>
  <c r="J64" i="8"/>
  <c r="G9" i="5"/>
  <c r="G28" i="5"/>
  <c r="N38" i="121" l="1"/>
  <c r="M38" i="121"/>
  <c r="J27" i="8" l="1"/>
  <c r="U13" i="80" l="1"/>
  <c r="T13" i="80"/>
  <c r="S13" i="80"/>
  <c r="J37" i="8" l="1"/>
  <c r="J35" i="8"/>
  <c r="J79" i="8"/>
  <c r="J73" i="8"/>
  <c r="K66" i="8" l="1"/>
  <c r="P90" i="8" l="1"/>
  <c r="Q11" i="130" l="1"/>
  <c r="Q9" i="130" s="1"/>
  <c r="M11" i="130"/>
  <c r="M9" i="130" s="1"/>
  <c r="M18" i="130" s="1"/>
  <c r="N12" i="130"/>
  <c r="N11" i="130" s="1"/>
  <c r="N9" i="130" s="1"/>
  <c r="P12" i="130"/>
  <c r="P11" i="130" s="1"/>
  <c r="P9" i="130" s="1"/>
  <c r="Q12" i="130"/>
  <c r="M12" i="130"/>
  <c r="U14" i="130"/>
  <c r="T14" i="130"/>
  <c r="S14" i="130"/>
  <c r="R14" i="130"/>
  <c r="L14" i="130"/>
  <c r="K14" i="130"/>
  <c r="U13" i="130"/>
  <c r="T13" i="130"/>
  <c r="S13" i="130"/>
  <c r="R13" i="130"/>
  <c r="L13" i="130"/>
  <c r="K13" i="130"/>
  <c r="Q18" i="130" l="1"/>
  <c r="N18" i="130"/>
  <c r="P18" i="130"/>
  <c r="O38" i="121" l="1"/>
  <c r="U13" i="127"/>
  <c r="T13" i="127"/>
  <c r="S13" i="127"/>
  <c r="R13" i="127"/>
  <c r="L13" i="127"/>
  <c r="K13" i="127"/>
  <c r="Q12" i="127"/>
  <c r="Q11" i="127" s="1"/>
  <c r="Q9" i="127" s="1"/>
  <c r="Q16" i="127" s="1"/>
  <c r="P12" i="127"/>
  <c r="P11" i="127" s="1"/>
  <c r="P9" i="127" s="1"/>
  <c r="P16" i="127" s="1"/>
  <c r="O12" i="127"/>
  <c r="O11" i="127" s="1"/>
  <c r="O9" i="127" s="1"/>
  <c r="O16" i="127" s="1"/>
  <c r="N12" i="127"/>
  <c r="N11" i="127" s="1"/>
  <c r="N9" i="127" s="1"/>
  <c r="N16" i="127" s="1"/>
  <c r="M12" i="127"/>
  <c r="M11" i="127" s="1"/>
  <c r="M9" i="127" s="1"/>
  <c r="M16" i="127" s="1"/>
  <c r="U13" i="126"/>
  <c r="T13" i="126"/>
  <c r="S13" i="126"/>
  <c r="R13" i="126"/>
  <c r="L13" i="126"/>
  <c r="K13" i="126"/>
  <c r="Q12" i="126"/>
  <c r="Q11" i="126" s="1"/>
  <c r="Q9" i="126" s="1"/>
  <c r="Q16" i="126" s="1"/>
  <c r="P12" i="126"/>
  <c r="P11" i="126" s="1"/>
  <c r="P9" i="126" s="1"/>
  <c r="P16" i="126" s="1"/>
  <c r="O12" i="126"/>
  <c r="N12" i="126"/>
  <c r="M12" i="126"/>
  <c r="M11" i="126" s="1"/>
  <c r="M9" i="126" s="1"/>
  <c r="M16" i="126" s="1"/>
  <c r="O11" i="126"/>
  <c r="O9" i="126" s="1"/>
  <c r="O16" i="126" s="1"/>
  <c r="N11" i="126"/>
  <c r="N9" i="126" s="1"/>
  <c r="N16" i="126" s="1"/>
  <c r="P12" i="100" l="1"/>
  <c r="P11" i="100" s="1"/>
  <c r="P10" i="100" s="1"/>
  <c r="P9" i="100" s="1"/>
  <c r="P21" i="100" s="1"/>
  <c r="Q12" i="100"/>
  <c r="Q11" i="100" s="1"/>
  <c r="Q10" i="100" s="1"/>
  <c r="Q9" i="100" s="1"/>
  <c r="Q21" i="100" s="1"/>
  <c r="N11" i="100"/>
  <c r="N10" i="100" s="1"/>
  <c r="N9" i="100" s="1"/>
  <c r="N21" i="100" s="1"/>
  <c r="N12" i="100"/>
  <c r="S18" i="100"/>
  <c r="U13" i="100"/>
  <c r="T13" i="100"/>
  <c r="S13" i="100"/>
  <c r="R13" i="100"/>
  <c r="R18" i="100"/>
  <c r="T18" i="100"/>
  <c r="U18" i="100"/>
  <c r="L13" i="100"/>
  <c r="K13" i="100"/>
  <c r="M17" i="100"/>
  <c r="M16" i="100" s="1"/>
  <c r="M14" i="100" s="1"/>
  <c r="N17" i="100"/>
  <c r="N16" i="100" s="1"/>
  <c r="N14" i="100" s="1"/>
  <c r="P17" i="100"/>
  <c r="P16" i="100" s="1"/>
  <c r="P14" i="100" s="1"/>
  <c r="Q17" i="100"/>
  <c r="Q16" i="100" s="1"/>
  <c r="Q14" i="100" s="1"/>
  <c r="K18" i="100"/>
  <c r="L18" i="100"/>
  <c r="M84" i="8" l="1"/>
  <c r="N84" i="8"/>
  <c r="O84" i="8"/>
  <c r="L84" i="8"/>
  <c r="M69" i="8"/>
  <c r="N69" i="8"/>
  <c r="O69" i="8"/>
  <c r="M82" i="8"/>
  <c r="N82" i="8"/>
  <c r="O82" i="8"/>
  <c r="L82" i="8"/>
  <c r="G16" i="125" l="1"/>
  <c r="G17" i="125"/>
  <c r="G18" i="125"/>
  <c r="G15" i="125"/>
  <c r="F15" i="125"/>
  <c r="C14" i="125"/>
  <c r="D14" i="125"/>
  <c r="D19" i="125" s="1"/>
  <c r="E14" i="125"/>
  <c r="E19" i="125" s="1"/>
  <c r="D8" i="125"/>
  <c r="E8" i="125"/>
  <c r="G14" i="125" l="1"/>
  <c r="G11" i="125"/>
  <c r="F11" i="125"/>
  <c r="C17" i="5" l="1"/>
  <c r="D17" i="5"/>
  <c r="E17" i="5"/>
  <c r="B17" i="5"/>
  <c r="G24" i="5"/>
  <c r="F24" i="5"/>
  <c r="G20" i="5"/>
  <c r="G22" i="5"/>
  <c r="G26" i="5"/>
  <c r="F20" i="5"/>
  <c r="F22" i="5"/>
  <c r="F26" i="5"/>
  <c r="F28" i="5"/>
  <c r="F17" i="5" l="1"/>
  <c r="G17" i="5"/>
  <c r="U13" i="109" l="1"/>
  <c r="T13" i="109"/>
  <c r="S13" i="109"/>
  <c r="R13" i="109"/>
  <c r="L13" i="109"/>
  <c r="K13" i="109"/>
  <c r="Q12" i="109"/>
  <c r="Q11" i="109" s="1"/>
  <c r="Q9" i="109" s="1"/>
  <c r="Q16" i="109" s="1"/>
  <c r="P12" i="109"/>
  <c r="P11" i="109" s="1"/>
  <c r="P9" i="109" s="1"/>
  <c r="P16" i="109" s="1"/>
  <c r="O12" i="109"/>
  <c r="O11" i="109" s="1"/>
  <c r="O9" i="109" s="1"/>
  <c r="O16" i="109" s="1"/>
  <c r="N12" i="109"/>
  <c r="N11" i="109" s="1"/>
  <c r="N9" i="109" s="1"/>
  <c r="N16" i="109" s="1"/>
  <c r="M12" i="109"/>
  <c r="M11" i="109" s="1"/>
  <c r="M9" i="109" s="1"/>
  <c r="M16" i="109" s="1"/>
  <c r="T16" i="108"/>
  <c r="S16" i="108"/>
  <c r="R16" i="108"/>
  <c r="K16" i="108"/>
  <c r="Q15" i="108"/>
  <c r="Q14" i="108" s="1"/>
  <c r="P15" i="108"/>
  <c r="N15" i="108"/>
  <c r="N14" i="108" s="1"/>
  <c r="M15" i="108"/>
  <c r="M14" i="108" s="1"/>
  <c r="P14" i="108"/>
  <c r="U13" i="108"/>
  <c r="T13" i="108"/>
  <c r="S13" i="108"/>
  <c r="R13" i="108"/>
  <c r="K13" i="108"/>
  <c r="Q12" i="108"/>
  <c r="P12" i="108"/>
  <c r="P11" i="108" s="1"/>
  <c r="N12" i="108"/>
  <c r="M12" i="108"/>
  <c r="M11" i="108" s="1"/>
  <c r="Q11" i="108"/>
  <c r="Q10" i="108" s="1"/>
  <c r="Q9" i="108" s="1"/>
  <c r="Q18" i="108" s="1"/>
  <c r="N11" i="108"/>
  <c r="U13" i="107"/>
  <c r="T13" i="107"/>
  <c r="S13" i="107"/>
  <c r="R13" i="107"/>
  <c r="L13" i="107"/>
  <c r="K13" i="107"/>
  <c r="Q12" i="107"/>
  <c r="Q11" i="107" s="1"/>
  <c r="Q9" i="107" s="1"/>
  <c r="Q16" i="107" s="1"/>
  <c r="P12" i="107"/>
  <c r="P11" i="107" s="1"/>
  <c r="P9" i="107" s="1"/>
  <c r="P16" i="107" s="1"/>
  <c r="O12" i="107"/>
  <c r="N12" i="107"/>
  <c r="N11" i="107" s="1"/>
  <c r="N9" i="107" s="1"/>
  <c r="N16" i="107" s="1"/>
  <c r="M12" i="107"/>
  <c r="M11" i="107" s="1"/>
  <c r="M9" i="107" s="1"/>
  <c r="M16" i="107" s="1"/>
  <c r="O11" i="107"/>
  <c r="O9" i="107" s="1"/>
  <c r="O16" i="107" s="1"/>
  <c r="U13" i="106"/>
  <c r="T13" i="106"/>
  <c r="S13" i="106"/>
  <c r="R13" i="106"/>
  <c r="L13" i="106"/>
  <c r="K13" i="106"/>
  <c r="Q12" i="106"/>
  <c r="Q11" i="106" s="1"/>
  <c r="Q9" i="106" s="1"/>
  <c r="Q16" i="106" s="1"/>
  <c r="P12" i="106"/>
  <c r="P11" i="106" s="1"/>
  <c r="P9" i="106" s="1"/>
  <c r="P16" i="106" s="1"/>
  <c r="O12" i="106"/>
  <c r="N12" i="106"/>
  <c r="N11" i="106" s="1"/>
  <c r="N9" i="106" s="1"/>
  <c r="N16" i="106" s="1"/>
  <c r="M12" i="106"/>
  <c r="M11" i="106" s="1"/>
  <c r="M9" i="106" s="1"/>
  <c r="M16" i="106" s="1"/>
  <c r="O11" i="106"/>
  <c r="O9" i="106" s="1"/>
  <c r="O16" i="106" s="1"/>
  <c r="U18" i="105"/>
  <c r="T18" i="105"/>
  <c r="S18" i="105"/>
  <c r="R18" i="105"/>
  <c r="L18" i="105"/>
  <c r="Q17" i="105"/>
  <c r="Q16" i="105" s="1"/>
  <c r="Q15" i="105" s="1"/>
  <c r="Q14" i="105" s="1"/>
  <c r="P17" i="105"/>
  <c r="P16" i="105" s="1"/>
  <c r="P15" i="105" s="1"/>
  <c r="P14" i="105" s="1"/>
  <c r="N17" i="105"/>
  <c r="N16" i="105" s="1"/>
  <c r="N15" i="105" s="1"/>
  <c r="N14" i="105" s="1"/>
  <c r="M17" i="105"/>
  <c r="M16" i="105" s="1"/>
  <c r="M15" i="105" s="1"/>
  <c r="M14" i="105" s="1"/>
  <c r="U13" i="105"/>
  <c r="T13" i="105"/>
  <c r="S13" i="105"/>
  <c r="R13" i="105"/>
  <c r="L13" i="105"/>
  <c r="K13" i="105"/>
  <c r="Q12" i="105"/>
  <c r="Q11" i="105" s="1"/>
  <c r="Q10" i="105" s="1"/>
  <c r="Q9" i="105" s="1"/>
  <c r="P12" i="105"/>
  <c r="P11" i="105" s="1"/>
  <c r="P10" i="105" s="1"/>
  <c r="P9" i="105" s="1"/>
  <c r="P20" i="105" s="1"/>
  <c r="N12" i="105"/>
  <c r="N11" i="105" s="1"/>
  <c r="N10" i="105" s="1"/>
  <c r="N9" i="105" s="1"/>
  <c r="N20" i="105" s="1"/>
  <c r="M12" i="105"/>
  <c r="M11" i="105" s="1"/>
  <c r="M10" i="105" s="1"/>
  <c r="M9" i="105" s="1"/>
  <c r="M20" i="105" s="1"/>
  <c r="S13" i="104"/>
  <c r="R13" i="104"/>
  <c r="L13" i="104"/>
  <c r="K13" i="104"/>
  <c r="Q12" i="104"/>
  <c r="Q11" i="104" s="1"/>
  <c r="Q10" i="104" s="1"/>
  <c r="Q9" i="104" s="1"/>
  <c r="Q15" i="104" s="1"/>
  <c r="P12" i="104"/>
  <c r="P11" i="104" s="1"/>
  <c r="P10" i="104" s="1"/>
  <c r="P9" i="104" s="1"/>
  <c r="P15" i="104" s="1"/>
  <c r="N12" i="104"/>
  <c r="N11" i="104" s="1"/>
  <c r="N10" i="104" s="1"/>
  <c r="N9" i="104" s="1"/>
  <c r="N15" i="104" s="1"/>
  <c r="M12" i="104"/>
  <c r="M11" i="104" s="1"/>
  <c r="M10" i="104" s="1"/>
  <c r="M9" i="104" s="1"/>
  <c r="M15" i="104" s="1"/>
  <c r="U21" i="103"/>
  <c r="T21" i="103"/>
  <c r="S21" i="103"/>
  <c r="R21" i="103"/>
  <c r="L21" i="103"/>
  <c r="K21" i="103"/>
  <c r="Q20" i="103"/>
  <c r="Q19" i="103" s="1"/>
  <c r="P20" i="103"/>
  <c r="N20" i="103"/>
  <c r="N19" i="103" s="1"/>
  <c r="M20" i="103"/>
  <c r="P19" i="103"/>
  <c r="M19" i="103"/>
  <c r="U18" i="103"/>
  <c r="T18" i="103"/>
  <c r="S18" i="103"/>
  <c r="L18" i="103"/>
  <c r="K18" i="103"/>
  <c r="Q17" i="103"/>
  <c r="Q16" i="103" s="1"/>
  <c r="Q15" i="103" s="1"/>
  <c r="P17" i="103"/>
  <c r="N17" i="103"/>
  <c r="N16" i="103" s="1"/>
  <c r="N15" i="103" s="1"/>
  <c r="M17" i="103"/>
  <c r="P16" i="103"/>
  <c r="P15" i="103" s="1"/>
  <c r="P14" i="103" s="1"/>
  <c r="M16" i="103"/>
  <c r="M15" i="103" s="1"/>
  <c r="U13" i="103"/>
  <c r="T13" i="103"/>
  <c r="S13" i="103"/>
  <c r="R13" i="103"/>
  <c r="L13" i="103"/>
  <c r="K13" i="103"/>
  <c r="Q12" i="103"/>
  <c r="Q11" i="103" s="1"/>
  <c r="Q10" i="103" s="1"/>
  <c r="Q9" i="103" s="1"/>
  <c r="P12" i="103"/>
  <c r="P11" i="103" s="1"/>
  <c r="P10" i="103" s="1"/>
  <c r="P9" i="103" s="1"/>
  <c r="N12" i="103"/>
  <c r="N11" i="103" s="1"/>
  <c r="N10" i="103" s="1"/>
  <c r="N9" i="103" s="1"/>
  <c r="M12" i="103"/>
  <c r="M11" i="103" s="1"/>
  <c r="M10" i="103" s="1"/>
  <c r="M9" i="103" s="1"/>
  <c r="U88" i="102"/>
  <c r="T88" i="102"/>
  <c r="S88" i="102"/>
  <c r="R88" i="102"/>
  <c r="L88" i="102"/>
  <c r="K88" i="102"/>
  <c r="Q87" i="102"/>
  <c r="Q86" i="102" s="1"/>
  <c r="P87" i="102"/>
  <c r="P86" i="102" s="1"/>
  <c r="O87" i="102"/>
  <c r="O86" i="102" s="1"/>
  <c r="N87" i="102"/>
  <c r="N86" i="102" s="1"/>
  <c r="M87" i="102"/>
  <c r="M86" i="102" s="1"/>
  <c r="U85" i="102"/>
  <c r="T85" i="102"/>
  <c r="S85" i="102"/>
  <c r="R85" i="102"/>
  <c r="L85" i="102"/>
  <c r="K85" i="102"/>
  <c r="Q84" i="102"/>
  <c r="Q83" i="102" s="1"/>
  <c r="Q82" i="102" s="1"/>
  <c r="P84" i="102"/>
  <c r="P83" i="102" s="1"/>
  <c r="P82" i="102" s="1"/>
  <c r="O84" i="102"/>
  <c r="O83" i="102" s="1"/>
  <c r="O82" i="102" s="1"/>
  <c r="N84" i="102"/>
  <c r="N83" i="102" s="1"/>
  <c r="N82" i="102" s="1"/>
  <c r="N81" i="102" s="1"/>
  <c r="M84" i="102"/>
  <c r="M83" i="102" s="1"/>
  <c r="M82" i="102" s="1"/>
  <c r="U80" i="102"/>
  <c r="T80" i="102"/>
  <c r="S80" i="102"/>
  <c r="R80" i="102"/>
  <c r="L80" i="102"/>
  <c r="K80" i="102"/>
  <c r="Q79" i="102"/>
  <c r="P79" i="102"/>
  <c r="O79" i="102"/>
  <c r="N79" i="102"/>
  <c r="M79" i="102"/>
  <c r="U78" i="102"/>
  <c r="T78" i="102"/>
  <c r="S78" i="102"/>
  <c r="R78" i="102"/>
  <c r="K78" i="102"/>
  <c r="L78" i="102"/>
  <c r="Q77" i="102"/>
  <c r="P77" i="102"/>
  <c r="O77" i="102"/>
  <c r="N77" i="102"/>
  <c r="M77" i="102"/>
  <c r="U76" i="102"/>
  <c r="T76" i="102"/>
  <c r="S76" i="102"/>
  <c r="R76" i="102"/>
  <c r="L76" i="102"/>
  <c r="Q75" i="102"/>
  <c r="P75" i="102"/>
  <c r="O75" i="102"/>
  <c r="N75" i="102"/>
  <c r="M75" i="102"/>
  <c r="U74" i="102"/>
  <c r="T74" i="102"/>
  <c r="S74" i="102"/>
  <c r="R74" i="102"/>
  <c r="L74" i="102"/>
  <c r="K74" i="102"/>
  <c r="U73" i="102"/>
  <c r="T73" i="102"/>
  <c r="S73" i="102"/>
  <c r="R73" i="102"/>
  <c r="L73" i="102"/>
  <c r="K73" i="102"/>
  <c r="U72" i="102"/>
  <c r="T72" i="102"/>
  <c r="S72" i="102"/>
  <c r="R72" i="102"/>
  <c r="L72" i="102"/>
  <c r="K72" i="102"/>
  <c r="U71" i="102"/>
  <c r="T71" i="102"/>
  <c r="S71" i="102"/>
  <c r="R71" i="102"/>
  <c r="L71" i="102"/>
  <c r="K71" i="102"/>
  <c r="U70" i="102"/>
  <c r="T70" i="102"/>
  <c r="S70" i="102"/>
  <c r="R70" i="102"/>
  <c r="L70" i="102"/>
  <c r="K70" i="102"/>
  <c r="U69" i="102"/>
  <c r="T69" i="102"/>
  <c r="S69" i="102"/>
  <c r="R69" i="102"/>
  <c r="L69" i="102"/>
  <c r="K69" i="102"/>
  <c r="U68" i="102"/>
  <c r="T68" i="102"/>
  <c r="S68" i="102"/>
  <c r="R68" i="102"/>
  <c r="L68" i="102"/>
  <c r="K68" i="102"/>
  <c r="Q67" i="102"/>
  <c r="Q66" i="102" s="1"/>
  <c r="P67" i="102"/>
  <c r="O67" i="102"/>
  <c r="N67" i="102"/>
  <c r="M67" i="102"/>
  <c r="U65" i="102"/>
  <c r="T65" i="102"/>
  <c r="S65" i="102"/>
  <c r="L65" i="102"/>
  <c r="K65" i="102"/>
  <c r="U64" i="102"/>
  <c r="T64" i="102"/>
  <c r="S64" i="102"/>
  <c r="R64" i="102"/>
  <c r="L64" i="102"/>
  <c r="K64" i="102"/>
  <c r="Q63" i="102"/>
  <c r="P63" i="102"/>
  <c r="O63" i="102"/>
  <c r="N63" i="102"/>
  <c r="M63" i="102"/>
  <c r="U62" i="102"/>
  <c r="T62" i="102"/>
  <c r="S62" i="102"/>
  <c r="R62" i="102"/>
  <c r="L62" i="102"/>
  <c r="K62" i="102"/>
  <c r="Q61" i="102"/>
  <c r="P61" i="102"/>
  <c r="O61" i="102"/>
  <c r="N61" i="102"/>
  <c r="M61" i="102"/>
  <c r="U60" i="102"/>
  <c r="T60" i="102"/>
  <c r="S60" i="102"/>
  <c r="R60" i="102"/>
  <c r="L60" i="102"/>
  <c r="K60" i="102"/>
  <c r="Q59" i="102"/>
  <c r="P59" i="102"/>
  <c r="O59" i="102"/>
  <c r="N59" i="102"/>
  <c r="M59" i="102"/>
  <c r="U55" i="102"/>
  <c r="T55" i="102"/>
  <c r="S55" i="102"/>
  <c r="R55" i="102"/>
  <c r="L55" i="102"/>
  <c r="K55" i="102"/>
  <c r="Q54" i="102"/>
  <c r="P54" i="102"/>
  <c r="P53" i="102" s="1"/>
  <c r="O54" i="102"/>
  <c r="O53" i="102" s="1"/>
  <c r="N54" i="102"/>
  <c r="M54" i="102"/>
  <c r="Q53" i="102"/>
  <c r="N53" i="102"/>
  <c r="M53" i="102"/>
  <c r="U52" i="102"/>
  <c r="T52" i="102"/>
  <c r="S52" i="102"/>
  <c r="R52" i="102"/>
  <c r="L52" i="102"/>
  <c r="K52" i="102"/>
  <c r="Q51" i="102"/>
  <c r="Q50" i="102" s="1"/>
  <c r="P51" i="102"/>
  <c r="P50" i="102" s="1"/>
  <c r="O51" i="102"/>
  <c r="O50" i="102" s="1"/>
  <c r="O49" i="102" s="1"/>
  <c r="O48" i="102" s="1"/>
  <c r="N51" i="102"/>
  <c r="N50" i="102" s="1"/>
  <c r="M51" i="102"/>
  <c r="M50" i="102" s="1"/>
  <c r="U47" i="102"/>
  <c r="T47" i="102"/>
  <c r="S47" i="102"/>
  <c r="R47" i="102"/>
  <c r="L47" i="102"/>
  <c r="K47" i="102"/>
  <c r="Q46" i="102"/>
  <c r="P46" i="102"/>
  <c r="O46" i="102"/>
  <c r="N46" i="102"/>
  <c r="M46" i="102"/>
  <c r="U45" i="102"/>
  <c r="T45" i="102"/>
  <c r="S45" i="102"/>
  <c r="R45" i="102"/>
  <c r="L45" i="102"/>
  <c r="K45" i="102"/>
  <c r="U44" i="102"/>
  <c r="T44" i="102"/>
  <c r="S44" i="102"/>
  <c r="R44" i="102"/>
  <c r="Q43" i="102"/>
  <c r="P43" i="102"/>
  <c r="O43" i="102"/>
  <c r="N43" i="102"/>
  <c r="N42" i="102" s="1"/>
  <c r="N41" i="102" s="1"/>
  <c r="N40" i="102" s="1"/>
  <c r="M43" i="102"/>
  <c r="U39" i="102"/>
  <c r="T39" i="102"/>
  <c r="S39" i="102"/>
  <c r="R39" i="102"/>
  <c r="L39" i="102"/>
  <c r="K39" i="102"/>
  <c r="Q38" i="102"/>
  <c r="Q37" i="102" s="1"/>
  <c r="Q36" i="102" s="1"/>
  <c r="P38" i="102"/>
  <c r="P37" i="102" s="1"/>
  <c r="P36" i="102" s="1"/>
  <c r="O38" i="102"/>
  <c r="O37" i="102" s="1"/>
  <c r="O36" i="102" s="1"/>
  <c r="N38" i="102"/>
  <c r="N37" i="102" s="1"/>
  <c r="N36" i="102" s="1"/>
  <c r="M38" i="102"/>
  <c r="M37" i="102" s="1"/>
  <c r="M36" i="102" s="1"/>
  <c r="U35" i="102"/>
  <c r="T35" i="102"/>
  <c r="S35" i="102"/>
  <c r="R35" i="102"/>
  <c r="L35" i="102"/>
  <c r="K35" i="102"/>
  <c r="U34" i="102"/>
  <c r="T34" i="102"/>
  <c r="S34" i="102"/>
  <c r="R34" i="102"/>
  <c r="L34" i="102"/>
  <c r="K34" i="102"/>
  <c r="U33" i="102"/>
  <c r="T33" i="102"/>
  <c r="L33" i="102"/>
  <c r="K33" i="102"/>
  <c r="Q32" i="102"/>
  <c r="Q31" i="102" s="1"/>
  <c r="P32" i="102"/>
  <c r="P31" i="102" s="1"/>
  <c r="N32" i="102"/>
  <c r="N31" i="102" s="1"/>
  <c r="M32" i="102"/>
  <c r="M31" i="102" s="1"/>
  <c r="U30" i="102"/>
  <c r="T30" i="102"/>
  <c r="S30" i="102"/>
  <c r="R30" i="102"/>
  <c r="L30" i="102"/>
  <c r="K30" i="102"/>
  <c r="U29" i="102"/>
  <c r="T29" i="102"/>
  <c r="R29" i="102"/>
  <c r="L29" i="102"/>
  <c r="K29" i="102"/>
  <c r="Q28" i="102"/>
  <c r="Q27" i="102" s="1"/>
  <c r="P28" i="102"/>
  <c r="P27" i="102" s="1"/>
  <c r="O28" i="102"/>
  <c r="N28" i="102"/>
  <c r="N27" i="102" s="1"/>
  <c r="M28" i="102"/>
  <c r="M27" i="102" s="1"/>
  <c r="O27" i="102"/>
  <c r="U26" i="102"/>
  <c r="T26" i="102"/>
  <c r="S26" i="102"/>
  <c r="R26" i="102"/>
  <c r="L26" i="102"/>
  <c r="K26" i="102"/>
  <c r="Q25" i="102"/>
  <c r="P25" i="102"/>
  <c r="O25" i="102"/>
  <c r="N25" i="102"/>
  <c r="M25" i="102"/>
  <c r="U24" i="102"/>
  <c r="T24" i="102"/>
  <c r="S24" i="102"/>
  <c r="R24" i="102"/>
  <c r="L24" i="102"/>
  <c r="K24" i="102"/>
  <c r="U23" i="102"/>
  <c r="T23" i="102"/>
  <c r="S23" i="102"/>
  <c r="L23" i="102"/>
  <c r="K23" i="102"/>
  <c r="Q22" i="102"/>
  <c r="P22" i="102"/>
  <c r="O22" i="102"/>
  <c r="N22" i="102"/>
  <c r="M22" i="102"/>
  <c r="U20" i="102"/>
  <c r="T20" i="102"/>
  <c r="S20" i="102"/>
  <c r="L20" i="102"/>
  <c r="K20" i="102"/>
  <c r="Q19" i="102"/>
  <c r="Q18" i="102" s="1"/>
  <c r="P19" i="102"/>
  <c r="P18" i="102" s="1"/>
  <c r="O19" i="102"/>
  <c r="O18" i="102" s="1"/>
  <c r="N19" i="102"/>
  <c r="N18" i="102" s="1"/>
  <c r="M19" i="102"/>
  <c r="M18" i="102"/>
  <c r="U17" i="102"/>
  <c r="T17" i="102"/>
  <c r="S17" i="102"/>
  <c r="R17" i="102"/>
  <c r="L17" i="102"/>
  <c r="K17" i="102"/>
  <c r="Q16" i="102"/>
  <c r="Q15" i="102" s="1"/>
  <c r="P16" i="102"/>
  <c r="P15" i="102" s="1"/>
  <c r="O16" i="102"/>
  <c r="O15" i="102" s="1"/>
  <c r="N16" i="102"/>
  <c r="M16" i="102"/>
  <c r="M15" i="102" s="1"/>
  <c r="N15" i="102"/>
  <c r="U13" i="102"/>
  <c r="T13" i="102"/>
  <c r="S13" i="102"/>
  <c r="R13" i="102"/>
  <c r="L13" i="102"/>
  <c r="K13" i="102"/>
  <c r="Q12" i="102"/>
  <c r="P12" i="102"/>
  <c r="P11" i="102" s="1"/>
  <c r="P10" i="102" s="1"/>
  <c r="O12" i="102"/>
  <c r="O11" i="102" s="1"/>
  <c r="O10" i="102" s="1"/>
  <c r="N12" i="102"/>
  <c r="M12" i="102"/>
  <c r="M11" i="102" s="1"/>
  <c r="M10" i="102" s="1"/>
  <c r="Q11" i="102"/>
  <c r="Q10" i="102" s="1"/>
  <c r="N11" i="102"/>
  <c r="N10" i="102" s="1"/>
  <c r="U15" i="101"/>
  <c r="T15" i="101"/>
  <c r="S15" i="101"/>
  <c r="R15" i="101"/>
  <c r="L15" i="101"/>
  <c r="K15" i="101"/>
  <c r="Q14" i="101"/>
  <c r="P14" i="101"/>
  <c r="O14" i="101"/>
  <c r="N14" i="101"/>
  <c r="M14" i="101"/>
  <c r="U13" i="101"/>
  <c r="T13" i="101"/>
  <c r="S13" i="101"/>
  <c r="R13" i="101"/>
  <c r="L13" i="101"/>
  <c r="K13" i="101"/>
  <c r="Q12" i="101"/>
  <c r="Q11" i="101" s="1"/>
  <c r="P12" i="101"/>
  <c r="P11" i="101" s="1"/>
  <c r="O12" i="101"/>
  <c r="O11" i="101" s="1"/>
  <c r="N12" i="101"/>
  <c r="N11" i="101" s="1"/>
  <c r="M12" i="101"/>
  <c r="M11" i="101" s="1"/>
  <c r="M21" i="100"/>
  <c r="U31" i="99"/>
  <c r="T31" i="99"/>
  <c r="S31" i="99"/>
  <c r="R31" i="99"/>
  <c r="L31" i="99"/>
  <c r="K31" i="99"/>
  <c r="Q30" i="99"/>
  <c r="P30" i="99"/>
  <c r="O30" i="99"/>
  <c r="N30" i="99"/>
  <c r="M30" i="99"/>
  <c r="U29" i="99"/>
  <c r="T29" i="99"/>
  <c r="S29" i="99"/>
  <c r="R29" i="99"/>
  <c r="L29" i="99"/>
  <c r="K29" i="99"/>
  <c r="U28" i="99"/>
  <c r="T28" i="99"/>
  <c r="S28" i="99"/>
  <c r="R28" i="99"/>
  <c r="L28" i="99"/>
  <c r="K28" i="99"/>
  <c r="U27" i="99"/>
  <c r="T27" i="99"/>
  <c r="S27" i="99"/>
  <c r="R27" i="99"/>
  <c r="L27" i="99"/>
  <c r="K27" i="99"/>
  <c r="Q26" i="99"/>
  <c r="P26" i="99"/>
  <c r="O26" i="99"/>
  <c r="N26" i="99"/>
  <c r="N25" i="99" s="1"/>
  <c r="N24" i="99" s="1"/>
  <c r="N23" i="99" s="1"/>
  <c r="M26" i="99"/>
  <c r="U22" i="99"/>
  <c r="T22" i="99"/>
  <c r="S22" i="99"/>
  <c r="R22" i="99"/>
  <c r="L22" i="99"/>
  <c r="K22" i="99"/>
  <c r="U21" i="99"/>
  <c r="T21" i="99"/>
  <c r="S21" i="99"/>
  <c r="R21" i="99"/>
  <c r="L21" i="99"/>
  <c r="K21" i="99"/>
  <c r="Q20" i="99"/>
  <c r="Q19" i="99" s="1"/>
  <c r="P20" i="99"/>
  <c r="P19" i="99" s="1"/>
  <c r="O20" i="99"/>
  <c r="O19" i="99" s="1"/>
  <c r="N20" i="99"/>
  <c r="N19" i="99" s="1"/>
  <c r="M20" i="99"/>
  <c r="M19" i="99" s="1"/>
  <c r="U18" i="99"/>
  <c r="T18" i="99"/>
  <c r="S18" i="99"/>
  <c r="R18" i="99"/>
  <c r="L18" i="99"/>
  <c r="K18" i="99"/>
  <c r="Q17" i="99"/>
  <c r="P17" i="99"/>
  <c r="O17" i="99"/>
  <c r="N17" i="99"/>
  <c r="M17" i="99"/>
  <c r="U16" i="99"/>
  <c r="T16" i="99"/>
  <c r="S16" i="99"/>
  <c r="R16" i="99"/>
  <c r="L16" i="99"/>
  <c r="K16" i="99"/>
  <c r="Q15" i="99"/>
  <c r="P15" i="99"/>
  <c r="P14" i="99" s="1"/>
  <c r="O15" i="99"/>
  <c r="N15" i="99"/>
  <c r="M15" i="99"/>
  <c r="M14" i="99" s="1"/>
  <c r="U13" i="99"/>
  <c r="T13" i="99"/>
  <c r="S13" i="99"/>
  <c r="R13" i="99"/>
  <c r="L13" i="99"/>
  <c r="K13" i="99"/>
  <c r="Q12" i="99"/>
  <c r="Q11" i="99" s="1"/>
  <c r="P12" i="99"/>
  <c r="P11" i="99" s="1"/>
  <c r="O12" i="99"/>
  <c r="O11" i="99" s="1"/>
  <c r="N12" i="99"/>
  <c r="N11" i="99" s="1"/>
  <c r="M12" i="99"/>
  <c r="M11" i="99" s="1"/>
  <c r="R13" i="80"/>
  <c r="L13" i="80"/>
  <c r="K13" i="80"/>
  <c r="O12" i="80"/>
  <c r="N12" i="80"/>
  <c r="N11" i="80" s="1"/>
  <c r="N9" i="80" s="1"/>
  <c r="N15" i="80" s="1"/>
  <c r="M12" i="80"/>
  <c r="M11" i="80" s="1"/>
  <c r="M9" i="80" s="1"/>
  <c r="M15" i="80" s="1"/>
  <c r="O11" i="80"/>
  <c r="O9" i="80" s="1"/>
  <c r="O15" i="80" s="1"/>
  <c r="P93" i="8"/>
  <c r="K93" i="8"/>
  <c r="O92" i="8"/>
  <c r="O91" i="8" s="1"/>
  <c r="N92" i="8"/>
  <c r="N91" i="8" s="1"/>
  <c r="M92" i="8"/>
  <c r="M91" i="8" s="1"/>
  <c r="L92" i="8"/>
  <c r="L91" i="8" s="1"/>
  <c r="K90" i="8"/>
  <c r="Q90" i="8" s="1"/>
  <c r="O89" i="8"/>
  <c r="O88" i="8" s="1"/>
  <c r="N89" i="8"/>
  <c r="N88" i="8" s="1"/>
  <c r="M89" i="8"/>
  <c r="M88" i="8" s="1"/>
  <c r="L89" i="8"/>
  <c r="L88" i="8" s="1"/>
  <c r="P83" i="8"/>
  <c r="K83" i="8"/>
  <c r="K81" i="8"/>
  <c r="O80" i="8"/>
  <c r="N80" i="8"/>
  <c r="P79" i="8"/>
  <c r="K79" i="8"/>
  <c r="O78" i="8"/>
  <c r="O68" i="8" s="1"/>
  <c r="N78" i="8"/>
  <c r="M78" i="8"/>
  <c r="L78" i="8"/>
  <c r="P77" i="8"/>
  <c r="K77" i="8"/>
  <c r="P76" i="8"/>
  <c r="K76" i="8"/>
  <c r="P75" i="8"/>
  <c r="K75" i="8"/>
  <c r="P74" i="8"/>
  <c r="K74" i="8"/>
  <c r="Q74" i="8" s="1"/>
  <c r="P73" i="8"/>
  <c r="K73" i="8"/>
  <c r="P72" i="8"/>
  <c r="K72" i="8"/>
  <c r="P71" i="8"/>
  <c r="K71" i="8"/>
  <c r="P70" i="8"/>
  <c r="K70" i="8"/>
  <c r="L69" i="8"/>
  <c r="P67" i="8"/>
  <c r="K67" i="8"/>
  <c r="P66" i="8"/>
  <c r="O65" i="8"/>
  <c r="N65" i="8"/>
  <c r="M65" i="8"/>
  <c r="L65" i="8"/>
  <c r="K64" i="8"/>
  <c r="O63" i="8"/>
  <c r="N63" i="8"/>
  <c r="P62" i="8"/>
  <c r="K62" i="8"/>
  <c r="O61" i="8"/>
  <c r="N61" i="8"/>
  <c r="M61" i="8"/>
  <c r="L61" i="8"/>
  <c r="P57" i="8"/>
  <c r="K57" i="8"/>
  <c r="O56" i="8"/>
  <c r="O55" i="8" s="1"/>
  <c r="N56" i="8"/>
  <c r="M56" i="8"/>
  <c r="L56" i="8"/>
  <c r="L55" i="8" s="1"/>
  <c r="N55" i="8"/>
  <c r="M55" i="8"/>
  <c r="P54" i="8"/>
  <c r="K54" i="8"/>
  <c r="O53" i="8"/>
  <c r="O52" i="8" s="1"/>
  <c r="N53" i="8"/>
  <c r="N52" i="8" s="1"/>
  <c r="M53" i="8"/>
  <c r="M52" i="8" s="1"/>
  <c r="L53" i="8"/>
  <c r="L52" i="8" s="1"/>
  <c r="K49" i="8"/>
  <c r="O48" i="8"/>
  <c r="N48" i="8"/>
  <c r="M48" i="8"/>
  <c r="L48" i="8"/>
  <c r="P47" i="8"/>
  <c r="K47" i="8"/>
  <c r="P46" i="8"/>
  <c r="K46" i="8"/>
  <c r="O45" i="8"/>
  <c r="N45" i="8"/>
  <c r="M45" i="8"/>
  <c r="L45" i="8"/>
  <c r="P41" i="8"/>
  <c r="K41" i="8"/>
  <c r="O40" i="8"/>
  <c r="O39" i="8" s="1"/>
  <c r="O38" i="8" s="1"/>
  <c r="N40" i="8"/>
  <c r="N39" i="8" s="1"/>
  <c r="N38" i="8" s="1"/>
  <c r="M40" i="8"/>
  <c r="M39" i="8" s="1"/>
  <c r="M38" i="8" s="1"/>
  <c r="L40" i="8"/>
  <c r="L39" i="8" s="1"/>
  <c r="L38" i="8" s="1"/>
  <c r="P37" i="8"/>
  <c r="K37" i="8"/>
  <c r="P36" i="8"/>
  <c r="K36" i="8"/>
  <c r="P35" i="8"/>
  <c r="K35" i="8"/>
  <c r="P34" i="8"/>
  <c r="K34" i="8"/>
  <c r="O33" i="8"/>
  <c r="O32" i="8" s="1"/>
  <c r="N33" i="8"/>
  <c r="N32" i="8" s="1"/>
  <c r="M33" i="8"/>
  <c r="M32" i="8" s="1"/>
  <c r="L33" i="8"/>
  <c r="L32" i="8" s="1"/>
  <c r="P31" i="8"/>
  <c r="K31" i="8"/>
  <c r="P30" i="8"/>
  <c r="K30" i="8"/>
  <c r="O29" i="8"/>
  <c r="O28" i="8" s="1"/>
  <c r="N29" i="8"/>
  <c r="N28" i="8" s="1"/>
  <c r="M29" i="8"/>
  <c r="M28" i="8" s="1"/>
  <c r="L29" i="8"/>
  <c r="L28" i="8" s="1"/>
  <c r="P27" i="8"/>
  <c r="K27" i="8"/>
  <c r="P26" i="8"/>
  <c r="K26" i="8"/>
  <c r="P25" i="8"/>
  <c r="K25" i="8"/>
  <c r="O24" i="8"/>
  <c r="N24" i="8"/>
  <c r="M24" i="8"/>
  <c r="L24" i="8"/>
  <c r="P23" i="8"/>
  <c r="K23" i="8"/>
  <c r="P22" i="8"/>
  <c r="K22" i="8"/>
  <c r="O21" i="8"/>
  <c r="N21" i="8"/>
  <c r="M21" i="8"/>
  <c r="L21" i="8"/>
  <c r="P19" i="8"/>
  <c r="K19" i="8"/>
  <c r="O18" i="8"/>
  <c r="O17" i="8" s="1"/>
  <c r="N18" i="8"/>
  <c r="N17" i="8" s="1"/>
  <c r="M18" i="8"/>
  <c r="M17" i="8" s="1"/>
  <c r="L18" i="8"/>
  <c r="L17" i="8" s="1"/>
  <c r="K16" i="8"/>
  <c r="O15" i="8"/>
  <c r="O14" i="8" s="1"/>
  <c r="N15" i="8"/>
  <c r="N14" i="8" s="1"/>
  <c r="P12" i="8"/>
  <c r="K12" i="8"/>
  <c r="O11" i="8"/>
  <c r="O10" i="8" s="1"/>
  <c r="O9" i="8" s="1"/>
  <c r="N11" i="8"/>
  <c r="N10" i="8" s="1"/>
  <c r="N9" i="8" s="1"/>
  <c r="M11" i="8"/>
  <c r="M10" i="8" s="1"/>
  <c r="M9" i="8" s="1"/>
  <c r="L11" i="8"/>
  <c r="L10" i="8" s="1"/>
  <c r="L9" i="8" s="1"/>
  <c r="G15" i="5"/>
  <c r="F15" i="5"/>
  <c r="G13" i="5"/>
  <c r="F13" i="5"/>
  <c r="F11" i="5"/>
  <c r="D8" i="5"/>
  <c r="D30" i="5" s="1"/>
  <c r="E8" i="5"/>
  <c r="E30" i="5" s="1"/>
  <c r="L51" i="8" l="1"/>
  <c r="L50" i="8" s="1"/>
  <c r="M9" i="101"/>
  <c r="M19" i="101" s="1"/>
  <c r="O87" i="8"/>
  <c r="O86" i="8" s="1"/>
  <c r="P9" i="101"/>
  <c r="P19" i="101" s="1"/>
  <c r="Q47" i="8"/>
  <c r="N68" i="8"/>
  <c r="M10" i="99"/>
  <c r="M9" i="99" s="1"/>
  <c r="P10" i="99"/>
  <c r="P9" i="99" s="1"/>
  <c r="M25" i="99"/>
  <c r="M24" i="99" s="1"/>
  <c r="M23" i="99" s="1"/>
  <c r="P25" i="99"/>
  <c r="P24" i="99" s="1"/>
  <c r="P23" i="99" s="1"/>
  <c r="M21" i="102"/>
  <c r="P21" i="102"/>
  <c r="P14" i="102" s="1"/>
  <c r="P9" i="102" s="1"/>
  <c r="P66" i="102"/>
  <c r="O20" i="8"/>
  <c r="O13" i="8" s="1"/>
  <c r="O8" i="8" s="1"/>
  <c r="Q27" i="8"/>
  <c r="N44" i="8"/>
  <c r="N43" i="8" s="1"/>
  <c r="N42" i="8" s="1"/>
  <c r="L87" i="8"/>
  <c r="L86" i="8" s="1"/>
  <c r="M44" i="8"/>
  <c r="M43" i="8" s="1"/>
  <c r="M42" i="8" s="1"/>
  <c r="M81" i="102"/>
  <c r="M66" i="102"/>
  <c r="O58" i="102"/>
  <c r="M42" i="102"/>
  <c r="M41" i="102" s="1"/>
  <c r="M40" i="102" s="1"/>
  <c r="N21" i="102"/>
  <c r="N14" i="102" s="1"/>
  <c r="N9" i="102" s="1"/>
  <c r="O21" i="102"/>
  <c r="Q72" i="8"/>
  <c r="Q34" i="8"/>
  <c r="Q36" i="8"/>
  <c r="Q54" i="8"/>
  <c r="Q83" i="8"/>
  <c r="Q77" i="8"/>
  <c r="Q57" i="8"/>
  <c r="Q41" i="8"/>
  <c r="Q35" i="8"/>
  <c r="Q31" i="8"/>
  <c r="Q30" i="8"/>
  <c r="Q23" i="8"/>
  <c r="Q22" i="8"/>
  <c r="Q12" i="8"/>
  <c r="P10" i="108"/>
  <c r="P9" i="108" s="1"/>
  <c r="P18" i="108" s="1"/>
  <c r="Q14" i="103"/>
  <c r="M14" i="103"/>
  <c r="N14" i="103"/>
  <c r="N23" i="103" s="1"/>
  <c r="P81" i="102"/>
  <c r="O81" i="102"/>
  <c r="N66" i="102"/>
  <c r="O66" i="102"/>
  <c r="O57" i="102" s="1"/>
  <c r="O56" i="102" s="1"/>
  <c r="M58" i="102"/>
  <c r="N58" i="102"/>
  <c r="N57" i="102" s="1"/>
  <c r="N56" i="102" s="1"/>
  <c r="P58" i="102"/>
  <c r="P57" i="102" s="1"/>
  <c r="P56" i="102" s="1"/>
  <c r="Q58" i="102"/>
  <c r="Q57" i="102" s="1"/>
  <c r="Q56" i="102" s="1"/>
  <c r="P49" i="102"/>
  <c r="P48" i="102" s="1"/>
  <c r="Q49" i="102"/>
  <c r="Q48" i="102" s="1"/>
  <c r="M49" i="102"/>
  <c r="M48" i="102" s="1"/>
  <c r="N49" i="102"/>
  <c r="N48" i="102" s="1"/>
  <c r="P42" i="102"/>
  <c r="P41" i="102" s="1"/>
  <c r="P40" i="102" s="1"/>
  <c r="Q42" i="102"/>
  <c r="Q41" i="102" s="1"/>
  <c r="Q40" i="102" s="1"/>
  <c r="O42" i="102"/>
  <c r="O41" i="102" s="1"/>
  <c r="O40" i="102" s="1"/>
  <c r="Q21" i="102"/>
  <c r="Q14" i="102" s="1"/>
  <c r="Q9" i="102" s="1"/>
  <c r="Q9" i="101"/>
  <c r="Q19" i="101" s="1"/>
  <c r="N9" i="101"/>
  <c r="N19" i="101" s="1"/>
  <c r="Q25" i="99"/>
  <c r="Q24" i="99" s="1"/>
  <c r="Q23" i="99" s="1"/>
  <c r="O25" i="99"/>
  <c r="O24" i="99" s="1"/>
  <c r="O23" i="99" s="1"/>
  <c r="Q14" i="99"/>
  <c r="Q10" i="99" s="1"/>
  <c r="Q9" i="99" s="1"/>
  <c r="Q34" i="99" s="1"/>
  <c r="N14" i="99"/>
  <c r="O14" i="99"/>
  <c r="O10" i="99" s="1"/>
  <c r="O9" i="99" s="1"/>
  <c r="O34" i="99" s="1"/>
  <c r="M51" i="8"/>
  <c r="M50" i="8" s="1"/>
  <c r="Q76" i="8"/>
  <c r="Q70" i="8"/>
  <c r="N87" i="8"/>
  <c r="N86" i="8" s="1"/>
  <c r="Q93" i="8"/>
  <c r="Q79" i="8"/>
  <c r="Q75" i="8"/>
  <c r="Q73" i="8"/>
  <c r="Q71" i="8"/>
  <c r="Q67" i="8"/>
  <c r="O60" i="8"/>
  <c r="Q66" i="8"/>
  <c r="N60" i="8"/>
  <c r="N59" i="8" s="1"/>
  <c r="N58" i="8" s="1"/>
  <c r="Q62" i="8"/>
  <c r="O51" i="8"/>
  <c r="O50" i="8" s="1"/>
  <c r="N51" i="8"/>
  <c r="N50" i="8" s="1"/>
  <c r="O44" i="8"/>
  <c r="O43" i="8" s="1"/>
  <c r="O42" i="8" s="1"/>
  <c r="L44" i="8"/>
  <c r="L43" i="8" s="1"/>
  <c r="L42" i="8" s="1"/>
  <c r="Q46" i="8"/>
  <c r="Q37" i="8"/>
  <c r="N20" i="8"/>
  <c r="Q26" i="8"/>
  <c r="L20" i="8"/>
  <c r="Q25" i="8"/>
  <c r="M20" i="8"/>
  <c r="Q19" i="8"/>
  <c r="N13" i="8"/>
  <c r="N8" i="8" s="1"/>
  <c r="M10" i="108"/>
  <c r="M9" i="108" s="1"/>
  <c r="M18" i="108" s="1"/>
  <c r="N10" i="108"/>
  <c r="N9" i="108" s="1"/>
  <c r="N18" i="108" s="1"/>
  <c r="Q20" i="105"/>
  <c r="M23" i="103"/>
  <c r="Q23" i="103"/>
  <c r="P23" i="103"/>
  <c r="M14" i="102"/>
  <c r="M9" i="102" s="1"/>
  <c r="Q81" i="102"/>
  <c r="K76" i="102"/>
  <c r="O9" i="101"/>
  <c r="O19" i="101" s="1"/>
  <c r="N10" i="99"/>
  <c r="N9" i="99" s="1"/>
  <c r="N34" i="99" s="1"/>
  <c r="M34" i="99"/>
  <c r="P34" i="99"/>
  <c r="M87" i="8"/>
  <c r="M86" i="8" s="1"/>
  <c r="M57" i="102" l="1"/>
  <c r="M56" i="102" s="1"/>
  <c r="M90" i="102" s="1"/>
  <c r="P90" i="102"/>
  <c r="N90" i="102"/>
  <c r="Q90" i="102"/>
  <c r="O59" i="8"/>
  <c r="O58" i="8" s="1"/>
  <c r="O95" i="8" s="1"/>
  <c r="N95" i="8"/>
  <c r="F16" i="125"/>
  <c r="B14" i="125"/>
  <c r="F17" i="125"/>
  <c r="F14" i="125" l="1"/>
  <c r="P16" i="8"/>
  <c r="Q16" i="8" s="1"/>
  <c r="L15" i="8"/>
  <c r="L14" i="8" s="1"/>
  <c r="L13" i="8" s="1"/>
  <c r="L8" i="8" s="1"/>
  <c r="M15" i="8"/>
  <c r="M14" i="8" s="1"/>
  <c r="M13" i="8" s="1"/>
  <c r="M8" i="8" s="1"/>
  <c r="G9" i="125" l="1"/>
  <c r="B8" i="125"/>
  <c r="B19" i="125" s="1"/>
  <c r="F9" i="125"/>
  <c r="P64" i="8"/>
  <c r="Q64" i="8" s="1"/>
  <c r="L63" i="8"/>
  <c r="L60" i="8" s="1"/>
  <c r="M63" i="8"/>
  <c r="M60" i="8" s="1"/>
  <c r="P81" i="8"/>
  <c r="Q81" i="8" s="1"/>
  <c r="L80" i="8"/>
  <c r="M80" i="8"/>
  <c r="M68" i="8" s="1"/>
  <c r="M59" i="8"/>
  <c r="M58" i="8" s="1"/>
  <c r="M95" i="8" s="1"/>
  <c r="L68" i="8" l="1"/>
  <c r="L59" i="8" s="1"/>
  <c r="L58" i="8" s="1"/>
  <c r="L95" i="8" s="1"/>
  <c r="P12" i="80"/>
  <c r="P11" i="80"/>
  <c r="P9" i="80"/>
  <c r="P15" i="80" s="1"/>
  <c r="Q12" i="80"/>
  <c r="Q11" i="80" s="1"/>
  <c r="Q9" i="80" s="1"/>
  <c r="Q15" i="80" s="1"/>
  <c r="C8" i="5" l="1"/>
  <c r="G8" i="5" s="1"/>
  <c r="G30" i="5" s="1"/>
  <c r="B8" i="5"/>
  <c r="B30" i="5" s="1"/>
  <c r="F8" i="5" l="1"/>
  <c r="F30" i="5" s="1"/>
  <c r="S33" i="102"/>
  <c r="R33" i="102"/>
  <c r="O32" i="102"/>
  <c r="O31" i="102"/>
  <c r="O14" i="102" s="1"/>
  <c r="O9" i="102" s="1"/>
  <c r="O90" i="102" s="1"/>
  <c r="F13" i="125" l="1"/>
  <c r="F8" i="125" s="1"/>
  <c r="F19" i="125" s="1"/>
  <c r="G13" i="125"/>
  <c r="G8" i="125"/>
  <c r="G19" i="125" s="1"/>
  <c r="C8" i="125"/>
  <c r="C19" i="125" s="1"/>
</calcChain>
</file>

<file path=xl/sharedStrings.xml><?xml version="1.0" encoding="utf-8"?>
<sst xmlns="http://schemas.openxmlformats.org/spreadsheetml/2006/main" count="3607" uniqueCount="1085">
  <si>
    <t>(3)</t>
  </si>
  <si>
    <t>(4)</t>
  </si>
  <si>
    <t>(5)</t>
  </si>
  <si>
    <t>(7)</t>
  </si>
  <si>
    <t>(8)</t>
  </si>
  <si>
    <t>(9)</t>
  </si>
  <si>
    <t>(6)</t>
  </si>
  <si>
    <t>(10)</t>
  </si>
  <si>
    <t>(11)</t>
  </si>
  <si>
    <t>(12)</t>
  </si>
  <si>
    <t>(13)</t>
  </si>
  <si>
    <t>(14)</t>
  </si>
  <si>
    <t>AI</t>
  </si>
  <si>
    <t>DENOMINACIÓN</t>
  </si>
  <si>
    <t>FÍSICO</t>
  </si>
  <si>
    <t>R      E      S      U      L      T      A      D      O      S</t>
  </si>
  <si>
    <t>DESCRIPCIÓN</t>
  </si>
  <si>
    <t>CARACTERÍSTICAS</t>
  </si>
  <si>
    <t xml:space="preserve">CAPÍTULO   </t>
  </si>
  <si>
    <t xml:space="preserve">DELEGACIÓN  </t>
  </si>
  <si>
    <t>COLONIA</t>
  </si>
  <si>
    <t>EJERCIDO</t>
  </si>
  <si>
    <t>A)</t>
  </si>
  <si>
    <t>B)</t>
  </si>
  <si>
    <t xml:space="preserve"> BENEFICIARIO</t>
  </si>
  <si>
    <t xml:space="preserve"> TOTAL</t>
  </si>
  <si>
    <t>DESTINO DEL GASTO</t>
  </si>
  <si>
    <t>MODIFICADO</t>
  </si>
  <si>
    <t>UNIDAD
DE
MEDIDA</t>
  </si>
  <si>
    <t>ALCANZADO
(2)</t>
  </si>
  <si>
    <t>RENDIMIENTOS
FINANCIEROS</t>
  </si>
  <si>
    <t>NOMBRE DEL FIDEICOMISO</t>
  </si>
  <si>
    <t>SALDO</t>
  </si>
  <si>
    <t>GASTO</t>
  </si>
  <si>
    <t>INGRESO</t>
  </si>
  <si>
    <t>PARTIDA</t>
  </si>
  <si>
    <t>FECHA DE PUBLICACIÓN DE REGLAS DE OPERACIÓN</t>
  </si>
  <si>
    <t>PPD PRESUPUESTO PARTICIPATIVO PARA LAS DELEGACIONES</t>
  </si>
  <si>
    <t>PROYECTO</t>
  </si>
  <si>
    <t>COLONIA O PUEBLO ORIGINARIO</t>
  </si>
  <si>
    <t>AVANCE DEL
 PROYECTO
 (%)</t>
  </si>
  <si>
    <t xml:space="preserve"> EJERCIDO
3</t>
  </si>
  <si>
    <t>F</t>
  </si>
  <si>
    <t>SF</t>
  </si>
  <si>
    <t>FI</t>
  </si>
  <si>
    <t>DEVENGADO
(2)</t>
  </si>
  <si>
    <t>EJERCIDO
(3)</t>
  </si>
  <si>
    <t>ALCANZADO
(3)</t>
  </si>
  <si>
    <t>AVANCE %</t>
  </si>
  <si>
    <t>3/1*100
=(4)</t>
  </si>
  <si>
    <t>3/2*100
=(5)</t>
  </si>
  <si>
    <t>DEVENGADO
(8)</t>
  </si>
  <si>
    <t>EJERCIDO
(9)</t>
  </si>
  <si>
    <t>FUENTE DE
FINANCIAMIENTO</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</si>
  <si>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</si>
  <si>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</si>
  <si>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</si>
  <si>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</si>
  <si>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</si>
  <si>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</si>
  <si>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</si>
  <si>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</si>
  <si>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</si>
  <si>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</si>
  <si>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</si>
  <si>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</si>
  <si>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</si>
  <si>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</si>
  <si>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</si>
  <si>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</si>
  <si>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</si>
  <si>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</si>
  <si>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</si>
  <si>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</si>
  <si>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</si>
  <si>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PP</t>
  </si>
  <si>
    <t>ECG-1 EVOLUCIÓN PRESUPUESTAL POR CAPÍTULO DE GASTO CON DÍGITO IDENTIFICADOR 1</t>
  </si>
  <si>
    <t>ECG-2 EVOLUCIÓN PRESUPUESTAL POR CAPÍTULO DE GASTO CON DÍGITO IDENTIFICADOR  2</t>
  </si>
  <si>
    <t>ADS-1 AYUDAS, DONATIVOS Y SUBSIDIOS</t>
  </si>
  <si>
    <t>TOTAL URG (9)</t>
  </si>
  <si>
    <t>ADS-2  AYUDAS, DONATIVOS Y SUBSIDIOS A FIDEICOMISOS</t>
  </si>
  <si>
    <t>EAP EVOLUCIÓN DE LAS ADECUACIONES PRESUPUESTALES</t>
  </si>
  <si>
    <t>SAP   PROGRAMAS QUE OTORGAN SUBSIDIOS Y APOYOS A LA POBLACIÓN</t>
  </si>
  <si>
    <t>EPC EVOLUCIÓN PRESUPUESTAL DE PARTIDAS CENTRALIZADAS O CONSOLIDADAS</t>
  </si>
  <si>
    <t>FIC  FIDEICOMISOS CONSTITUIDOS</t>
  </si>
  <si>
    <t>EJE</t>
  </si>
  <si>
    <t>APP-1 AVANCE PROGRAMÁTICO-PRESUPUESTAL DE ACTIVIDADES INSTITUCIONALES</t>
  </si>
  <si>
    <t>APP-2  EXPLICACIÓN A LAS VARIACIONES DEL AVANCE PROGRAMÁTICO-PRESUPUESTAL DE ACTIVIDADES INSTITUCIONALES</t>
  </si>
  <si>
    <r>
      <t xml:space="preserve">Titular: </t>
    </r>
    <r>
      <rPr>
        <b/>
        <vertAlign val="superscript"/>
        <sz val="12"/>
        <rFont val="Gotham Rounded Book"/>
        <family val="3"/>
      </rPr>
      <t>2)</t>
    </r>
  </si>
  <si>
    <r>
      <t xml:space="preserve">Responsable: </t>
    </r>
    <r>
      <rPr>
        <b/>
        <vertAlign val="superscript"/>
        <sz val="12"/>
        <rFont val="Gotham Rounded Book"/>
        <family val="3"/>
      </rPr>
      <t>3)</t>
    </r>
  </si>
  <si>
    <t>VARIACIÓN</t>
  </si>
  <si>
    <t>APP-3  AVANCE PROGRAMÁTICO-PRESUPUESTAL DE ACTIVIDADES INSTITUCIONALES FINANCIADAS CON RECURSOS DE ORIGEN FEDERAL</t>
  </si>
  <si>
    <t>GASTO CORRIENTE O DE INVERSIÓN</t>
  </si>
  <si>
    <t>ACCIONES REALIZADAS CON RECURSOS DE ORIGEN FEDERAL: (4)</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</si>
  <si>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</si>
  <si>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</si>
  <si>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</si>
  <si>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</si>
  <si>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</si>
  <si>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</si>
  <si>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</si>
  <si>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</si>
  <si>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TOTAL GASTO DE CAPITAL</t>
  </si>
  <si>
    <t xml:space="preserve"> TIPO</t>
  </si>
  <si>
    <t>PAGADO
(4)</t>
  </si>
  <si>
    <t>(5)=2-1</t>
  </si>
  <si>
    <t>TOTAL
URG (10)</t>
  </si>
  <si>
    <t>TOTAL URG     (10)</t>
  </si>
  <si>
    <r>
      <t xml:space="preserve">B) </t>
    </r>
    <r>
      <rPr>
        <b/>
        <sz val="8"/>
        <rFont val="Gotham Rounded Book"/>
        <family val="3"/>
      </rPr>
      <t xml:space="preserve">(11)  </t>
    </r>
  </si>
  <si>
    <r>
      <t xml:space="preserve">A) </t>
    </r>
    <r>
      <rPr>
        <b/>
        <sz val="8"/>
        <rFont val="Gotham Rounded Book"/>
        <family val="3"/>
      </rPr>
      <t xml:space="preserve">(10) </t>
    </r>
  </si>
  <si>
    <t>TOTAL URG  (12)</t>
  </si>
  <si>
    <t>DEVENGADO
(5)</t>
  </si>
  <si>
    <t>EJERCIDO
(6)</t>
  </si>
  <si>
    <t>PAGADO
(7)</t>
  </si>
  <si>
    <t>IARCM
(%)
3/8</t>
  </si>
  <si>
    <t>PAGADO
(10)</t>
  </si>
  <si>
    <t>8/6*100
=(11)</t>
  </si>
  <si>
    <t>8/7*100
=(12)</t>
  </si>
  <si>
    <t>9/6*100
=(13)</t>
  </si>
  <si>
    <t>9/7*100
=(14)</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</si>
  <si>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</si>
  <si>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</si>
  <si>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</si>
  <si>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</si>
  <si>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</si>
  <si>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</si>
  <si>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CAUSAS DE LAS ADECUACIONES AL PRESUPUESTO</t>
  </si>
  <si>
    <t>ACCIÓN O PROYECTO</t>
  </si>
  <si>
    <t>ORIGINAL
(1)</t>
  </si>
  <si>
    <t>ICPPP
(%)
5/4
(8)</t>
  </si>
  <si>
    <t>TOTAL URG (7)</t>
  </si>
  <si>
    <r>
      <t>DENOMINACIÓN DEL PROGRAMA</t>
    </r>
    <r>
      <rPr>
        <b/>
        <vertAlign val="superscript"/>
        <sz val="9"/>
        <rFont val="Gotham Rounded Book"/>
        <family val="3"/>
      </rPr>
      <t>1/</t>
    </r>
  </si>
  <si>
    <t>AR  ACCIONES REALIZADAS PARA LA CONSECUCIÓN DE METAS DE LAS ACTIVIDADES INSTITUCIONALES</t>
  </si>
  <si>
    <t>AO</t>
  </si>
  <si>
    <t>UNIDAD DE
MEDIDA</t>
  </si>
  <si>
    <t>METAS</t>
  </si>
  <si>
    <t>PRESUPUESTO (Pesos)</t>
  </si>
  <si>
    <t>ORIGINAL</t>
  </si>
  <si>
    <t>ALCANZADA</t>
  </si>
  <si>
    <t>TOTAL URG (8)</t>
  </si>
  <si>
    <t>PRESUPUESTO EJERCIDO
(Pesos con dos decimales)</t>
  </si>
  <si>
    <t>DEVENGADO</t>
  </si>
  <si>
    <t>Estado Analítico del Ejercicio del Presupuesto de Egresos Detallado - LDF</t>
  </si>
  <si>
    <t>(PESOS)</t>
  </si>
  <si>
    <t xml:space="preserve">C O N C E P T O  </t>
  </si>
  <si>
    <t>EGRESOS</t>
  </si>
  <si>
    <t>SUBEJERCICIO</t>
  </si>
  <si>
    <t>PAGADO</t>
  </si>
  <si>
    <t>Clasificación de Servicios Personales por Categoría</t>
  </si>
  <si>
    <t>AMPLIACIONES/
REDUCCIONES</t>
  </si>
  <si>
    <t xml:space="preserve"> NOMBRE DEL ENTE PÚBLICO (1)</t>
  </si>
  <si>
    <t>A. Personal Administrativo y de Servicio Público</t>
  </si>
  <si>
    <t>B. Magisterio</t>
  </si>
  <si>
    <t>D. Seguridad Pública</t>
  </si>
  <si>
    <t>F. Sentencias Laborales Definitivas</t>
  </si>
  <si>
    <t>I. GASTO NO ETIQUETADO (A+B+C+D+E+F)</t>
  </si>
  <si>
    <t>II. GASTO ETIQUETADO  (A+B+C+D+E+F)</t>
  </si>
  <si>
    <t>TOTAL DEL GASTO EN SERVICIOS PERSONALES III = (I+II)</t>
  </si>
  <si>
    <t>C. Servicios de Salud C = (c1+c2)</t>
  </si>
  <si>
    <t>c1) Personal Administrativo</t>
  </si>
  <si>
    <t>c2) Personal Médico, Paramédico y Afín</t>
  </si>
  <si>
    <t>E. Gastos Asoc. a la Implemt.  de Nvas. Leyes Fed. o Ref. de las Mismas E = (e1+e2)</t>
  </si>
  <si>
    <t>e1 )Nombre del Programa o Ley 1</t>
  </si>
  <si>
    <t>e2) Nombre del Programa o Ley 2</t>
  </si>
  <si>
    <t>APROBADO 
1</t>
  </si>
  <si>
    <t>AUR ASIGNACIONES ADICIONALES AUTORIZADOS A LAS UNIDADES RESPONSABLES DEL GASTO EN EL 
DECRETO DE PRESUPUESTO DE EGRESOS DE LA CIUDAD DE MÉXICO PARA EL EJERCICIO FISCAL 2017</t>
  </si>
  <si>
    <t>* Se refiere al presupuesto autorizado en el Anexo II del Decreto de Presupuesto de Egresos para el ejercicio fiscal 2017.</t>
  </si>
  <si>
    <t>CAPÍTULO</t>
  </si>
  <si>
    <t>PPI PROGRAMAS Y PROYECTOS DE INVERSIÓN</t>
  </si>
  <si>
    <t>Clave
Proyecto de Inversión</t>
  </si>
  <si>
    <t>Avance Físico
%</t>
  </si>
  <si>
    <t>Presupuesto
(Pesos con dos decimales)</t>
  </si>
  <si>
    <t>Descripción de Acciones Realizadas</t>
  </si>
  <si>
    <t>Aprobado</t>
  </si>
  <si>
    <t>Modificado</t>
  </si>
  <si>
    <t>Ejercido</t>
  </si>
  <si>
    <t>Denominación del Proyecto de Inversión</t>
  </si>
  <si>
    <t>APP-4 AVANCE PROGRAMÁTICO-PRESUPUESTAL DE LAS ACCIONES REALIZADAS CON RECURSOS DE ORIGEN FEDERAL</t>
  </si>
  <si>
    <t xml:space="preserve">1/ Se refiere a programas que cuentan con reglas de operación publicadas en la Gaceta Oficial de la Ciudad de México. </t>
  </si>
  <si>
    <t>IAPP INDICADORES ASOCIADOS A PROGRAMAS PRESUPUESTARIOS</t>
  </si>
  <si>
    <t>PROGRAMA PRESUPUESTARIO:   (3)</t>
  </si>
  <si>
    <t>Nombre del Indicador</t>
  </si>
  <si>
    <t>Objetivo</t>
  </si>
  <si>
    <t>Nivel del Objetivo</t>
  </si>
  <si>
    <t>Tipo de Indicador</t>
  </si>
  <si>
    <t>Método de Cálculo</t>
  </si>
  <si>
    <t>Dimensión a Medir</t>
  </si>
  <si>
    <t>Frecuencia de Medición</t>
  </si>
  <si>
    <t>Unidad de Medida</t>
  </si>
  <si>
    <t>Línea Base</t>
  </si>
  <si>
    <t>Meta Alcanzada al Periodo</t>
  </si>
  <si>
    <t>INFORME  DE  AVANCE  TRIMESTRAL
ENERO-DICIEMBRE 2017</t>
  </si>
  <si>
    <t>MODIFICADO
 (1)</t>
  </si>
  <si>
    <t>A)  EXPLICACIÓN A LAS VARIACIONES DEL PRESUPUESTO  DEVENGADO  RESPECTO DEL MODIFICADO AL PERIODO</t>
  </si>
  <si>
    <t>MODIFICADO 
 (2)</t>
  </si>
  <si>
    <t>MODIFICADO
2</t>
  </si>
  <si>
    <t>MODIFICADO
 (4)</t>
  </si>
  <si>
    <t>A) Causas de las variaciones del Índice de Aplicación de Recursos para la Consecución de Metas Modificadas (IARCM)</t>
  </si>
  <si>
    <t xml:space="preserve">Meta Modificada al Periodo </t>
  </si>
  <si>
    <t>ICMMP
(%)
2/1=(3)</t>
  </si>
  <si>
    <t>B)  EXPLICACIÓN A LAS VARIACIONES DEL PRESUPUESTO EJERCIDO RESPECTO DEL DEVENGADO</t>
  </si>
  <si>
    <t>(6)=3-2</t>
  </si>
  <si>
    <t>02CD02 DELEGACIÓN AZCAPOTZALCO</t>
  </si>
  <si>
    <t>Lic. Víctor Manuel Motta  Mercado</t>
  </si>
  <si>
    <t>UNIDAD RESPONSABLE DEL GASTO: 02 CD 02     DELEGACIÓN AZCAPOTZALCO</t>
  </si>
  <si>
    <t>PERÍODO: ENERO - DICIEMBRE 2017</t>
  </si>
  <si>
    <t>EQUIDAD E INCLUSIÓN SOCIAL PARA EL DESARROLLO HUMANO</t>
  </si>
  <si>
    <t>GOBIERNO</t>
  </si>
  <si>
    <t>JUSTICIA</t>
  </si>
  <si>
    <t>DERECHOS HUMANOS</t>
  </si>
  <si>
    <t xml:space="preserve"> </t>
  </si>
  <si>
    <t>ACCIONES EN PRO DE LA IGUALDAD DE GÉNERO</t>
  </si>
  <si>
    <t>ASUNTO</t>
  </si>
  <si>
    <t>DESARROLLO SOCIAL</t>
  </si>
  <si>
    <t>VIVIENDA Y SERVICIOS A LA COMUNIDAD</t>
  </si>
  <si>
    <t>SERVICIOS COMUNALES</t>
  </si>
  <si>
    <t>SANIDAD ANIMAL</t>
  </si>
  <si>
    <t>SERVICIO</t>
  </si>
  <si>
    <t>SALUD</t>
  </si>
  <si>
    <t>GENERACION DE RECURSOS PARA LA SALUD</t>
  </si>
  <si>
    <t>CONSTRUCCION Y AMPLIACION DE INFRAESTRUCTURA DE SALUD.</t>
  </si>
  <si>
    <t>INMUEBLE</t>
  </si>
  <si>
    <t>RECREACIÓN, CULTURA Y OTRAS MANIFESTACIONES SOCIALES</t>
  </si>
  <si>
    <t>DEPORTE Y RECREACIÓN</t>
  </si>
  <si>
    <t>FOMENTO DE ACTIVIDADES DEPORTIVAS Y RECREATIVAS</t>
  </si>
  <si>
    <t>EVENTO</t>
  </si>
  <si>
    <t>MANTENIMIENTO,CONSERVACIÓN Y REHABILITACIÓN DE ESPACIOS DEPORTIVOS</t>
  </si>
  <si>
    <t>CULTURA</t>
  </si>
  <si>
    <t>CONSTRUCCION Y AMPLIACION DE INFRAESTRUCTURA DE CULTURA.</t>
  </si>
  <si>
    <t xml:space="preserve">MANTENIMIENTO, CONSERVACION Y REHABILITACION DE INFRAESTRUCTURA CULTURA </t>
  </si>
  <si>
    <t>PROMOCIÓN DE ACTIVIDADES CULTURALES</t>
  </si>
  <si>
    <t xml:space="preserve">EDUCACIÓN </t>
  </si>
  <si>
    <t>EDUCACIÓN  BÁSICA</t>
  </si>
  <si>
    <t>APOYO A LA EDUCACIÓN</t>
  </si>
  <si>
    <t>PERSONA</t>
  </si>
  <si>
    <t>MANTENIMIENTO, CONSERVACIÓN Y REHABILITACIÓN DE INFRAESTRUCTURA EDUCATIVA</t>
  </si>
  <si>
    <t>PROTECCIÓN SOCIAL</t>
  </si>
  <si>
    <t>OTROS DE SEGURIDAD SOCIAL Y ASISTENCIA SOCIAL</t>
  </si>
  <si>
    <t>CONSTRUCCION Y AMPLIACIÓN DE INFRAESTRUCTURA DE DESARROLLO SOCIAL</t>
  </si>
  <si>
    <t>MANTENIMIENTO, CONSERVACIÓN Y REHABILITACIÓN DE INFRAESTRUCTURA DE DESARROLLO SOCIAL</t>
  </si>
  <si>
    <t>OPERACIÓN DE CENTROS DE DESARROLLO INFANTIL EN DELEGACIONES</t>
  </si>
  <si>
    <t>SERVICIO Y AYUDA DE ASISTENCIA SOCIAL</t>
  </si>
  <si>
    <t>DESARROLLO ECONOMICO</t>
  </si>
  <si>
    <t>ASUNTOS ECONÓMICOS, COMERCIALES Y LABORALES EN GENERAL</t>
  </si>
  <si>
    <t>ASUNTOS LABORALES GENERALES</t>
  </si>
  <si>
    <t>FOMENTO AL EMPLEO</t>
  </si>
  <si>
    <t>GOBERNABILIDAD, SEGURIDAD Y PROTECCIÓN CIUDADANA</t>
  </si>
  <si>
    <t>ASUNTOS DE ORDEN PÚBLICO Y DE SEGURIDAD INTERIOR</t>
  </si>
  <si>
    <t>POLICÍA</t>
  </si>
  <si>
    <t>APOYO A LA PREVENCIÓN DEL DELITO</t>
  </si>
  <si>
    <t>SERVICIOS COMPLEMENTARIOS DE VIGILANCIA</t>
  </si>
  <si>
    <t>PROTECCIÓN CIVIL</t>
  </si>
  <si>
    <t>GESTIÓN INTEGRAL DEL RIESGO EN MATERIA DE PROTECCIÓN CIVIL</t>
  </si>
  <si>
    <t>ACCIÓN</t>
  </si>
  <si>
    <t>DESARROLLO ECONÓMICO SUSTENTABLE</t>
  </si>
  <si>
    <t>DESARROLLO ECONÓMICO</t>
  </si>
  <si>
    <t>ASUNTOS ECONÓMICOS Y COMERCIALES EN GENERAL</t>
  </si>
  <si>
    <t>REORDENAMIENTO DE LA VÍA PÚBLICA CON ENFOQUE DE DESARROLLO ECONÓMICO</t>
  </si>
  <si>
    <t>COMERCIANTE</t>
  </si>
  <si>
    <t>OTRAS INDUSTRIAS Y OTROS ASUNTOS ECONÓMICOS</t>
  </si>
  <si>
    <t>OTROS ASUNTOS ECONÓMICOS</t>
  </si>
  <si>
    <t>APOYO A MYPES</t>
  </si>
  <si>
    <t>EMPRESA</t>
  </si>
  <si>
    <t>HABITABILIDAD Y SERVICIOS, ESPACIOS PÚBLICOS E INFRAESTRUCTURA</t>
  </si>
  <si>
    <t>PROTECCIÓN AMBIENTAL</t>
  </si>
  <si>
    <t>ORDENACIÓN DE DESECHOS</t>
  </si>
  <si>
    <t>RECOLECCIÓN DE RESIDUOS SÓLIDOS</t>
  </si>
  <si>
    <t>TONELADA</t>
  </si>
  <si>
    <t>ORDENACIÓN DE AGUAS RESIDUALES, DRENAJE Y ALCANTARILLADO</t>
  </si>
  <si>
    <t>MANTENIMIENTO, CONSERVACIÓN Y REHABILITACIÓN AL SISTEMA DE DRENAJE</t>
  </si>
  <si>
    <t>KILOMETRO</t>
  </si>
  <si>
    <t>PROTECCIÓN DE LA DIVERSIDAD BIOLÓGICA Y EL PAISAJE</t>
  </si>
  <si>
    <t>MANTENIMIENTO DE ÁREAS VERDES</t>
  </si>
  <si>
    <t>M2</t>
  </si>
  <si>
    <t>SERVICIO DE PODA DE ÁRBOLES</t>
  </si>
  <si>
    <t>PIEZA</t>
  </si>
  <si>
    <t>URBANIZACIÓN</t>
  </si>
  <si>
    <t>BALIZAMIENTO EN VIALIDADES</t>
  </si>
  <si>
    <t>METRO</t>
  </si>
  <si>
    <t>CONSTRUCCION Y AMPLIACION DE EDIFICIOS PUBLICOS.</t>
  </si>
  <si>
    <t>MANTENIMIENTO, CONSERVACIÓN Y REHABILITACIÓN A EDIFICIOS PÚBLICOS</t>
  </si>
  <si>
    <t>MANTENIMIENTO, CONSERVACIÓN Y REHABILITACIÓN DE BANQUETAS</t>
  </si>
  <si>
    <t>MANTENIMIENTO, CONSERVACIÓN Y REHABILITACIÓN DE INFRAESTRUCTURA COMERCIAL</t>
  </si>
  <si>
    <t>MANTENIMIENTO, CONSERVACIÓN Y REHABILITACIÓN EN VIALIDADES SECUNDARIAS</t>
  </si>
  <si>
    <t>MANTENIMIENTO, REHABILITACIÓN Y CONSERVACIÓN DE  IMAGEN URBANA</t>
  </si>
  <si>
    <t>ESPACIO PÚBLICO</t>
  </si>
  <si>
    <t>SEÑALAMIENTO EN VIALIDADES</t>
  </si>
  <si>
    <t>ABASTECIMIENTO DE AGUA</t>
  </si>
  <si>
    <t>MANTENIMIENTO, CONSERVACIÓN Y REHABILITACIÓN DE INFRAESTRUCTURA DE AGUA POTABLE</t>
  </si>
  <si>
    <t>ALUMBRADO PÚBLICO</t>
  </si>
  <si>
    <t>LUMINARIA</t>
  </si>
  <si>
    <t>MANTENIMIENTO, CONSERVACIÓN Y REHABILITACIÓN PARA UNIDADES HABITACIONALES Y VIVIENDA</t>
  </si>
  <si>
    <t>APOYO</t>
  </si>
  <si>
    <t>EFECTIVIDAD, RENDICIÓN DE CUENTAS Y COMBATE A LA CORRUPCIÓN</t>
  </si>
  <si>
    <t>COORDINACIÓN DE LA POLÍTICA DE GOBIERNO</t>
  </si>
  <si>
    <t>PRESIDENCIA/GUBERNATURA</t>
  </si>
  <si>
    <t>COORDINACIÓN DE POLÍTICAS</t>
  </si>
  <si>
    <t>OTROS SERVICIOS GENERALES</t>
  </si>
  <si>
    <t xml:space="preserve">OTROS </t>
  </si>
  <si>
    <t>APOYO ADMINISTRATIVO</t>
  </si>
  <si>
    <t>TRÁMITE</t>
  </si>
  <si>
    <t xml:space="preserve">TOTAL URG </t>
  </si>
  <si>
    <t>CONSTRUCCION Y AMPLIACION DE EDIFICIOS PUBLICOS</t>
  </si>
  <si>
    <t>CONSTRUCCION Y AMPIACION DE INFRAESTRUCTURA DE DESARROLLO SOCIAL</t>
  </si>
  <si>
    <t>DESARROLLO SOCIAL.</t>
  </si>
  <si>
    <t>FONDO, CONVENIO, SUBSIDIO O PARTICIPACIÓN: 5.A.1.7.3 RECURSOS FEDERALES- GOBERNACION- FORTALECIMIENTO DE SEGURIDAD (FORTASEG) 2017</t>
  </si>
  <si>
    <t>UNIDAD RESPONSABLE DEL GASTO:  02  CD 02    DELEGACIÓN AZCAPOTZALCO</t>
  </si>
  <si>
    <t>PERÍODO: ENERO-DICIEMBRE 2017</t>
  </si>
  <si>
    <t>FONDO, CONVENIO, SUBSIDIO O PARTICIPACIÓN: 5.M.G.6.5 PROGRAMA DE FORTALECIMIENTO IV- 2016 - LIQUIDA DE REMANENTES PRINCIPAL (FORTALECIMIENTO FINANCIERO)</t>
  </si>
  <si>
    <t>UNIDAD RESPONSABLE DEL GASTO: 02  CD 02    DELEGACIÓN AZCAPOTZALCO.</t>
  </si>
  <si>
    <t xml:space="preserve">FONDO, CONVENIO, SUBSIDIO O PARTICIPACIÓN: 5.M.G.7.3. "RECURSOS FEDERALES - PROVISIONES SALARIALES Y ECONÓMICAS – FONDO PARA EL FORTALECIMIENTO FINANCIERO III – 2017 – LIQUIDA DE RECURSOS ADICIONALES DE PRINCIPAL." </t>
  </si>
  <si>
    <t>UNIDAD RESPONSABLE DEL GASTO: 02  CD 02    DELEGACIÓN AZCAPOTZALCO</t>
  </si>
  <si>
    <t>FONDO, CONVENIO, SUBSIDIO O PARTICIPACIÓN: 5.M.Y.6.5 PROYECTO DE DESARROLLO REGIONAL IV 2016 - REMANENTES DE PRINCIPAL</t>
  </si>
  <si>
    <t>FONDO, CONVENIO, SUBSIDIO O PARTICIPACIÓN: 5.O.1.7.0 RECURSOS FEDERALES-PARTICIPACIONES A ENTIDADES FEDERSTIVAS Y MUNICIPIOS-PARTICIPACIONES EN INGRESOS FEDERALES-2017-ORIGINAL DE LA UR</t>
  </si>
  <si>
    <t>FONDO, CONVENIO, SUBSIDIO O PARTICIPACIÓN: 5.P.1.7.0 FONDO DE APORTACIONES PARA EL FORTALECIMIENTO DE LOS MUNICIPIOS Y DE LAS DEMARCACIONES TERRITORIALES DEL D.F. (FORTAMUN)</t>
  </si>
  <si>
    <t>PERÍODO: ENERO - DICIEMBRE  2017</t>
  </si>
  <si>
    <t>FONDO, CONVENIO, SUBSIDIO O PARTICIPACIÓN: 5.P.2.6.5.- FONDO DE APORTACIONES PARA EL FORTALECIMIENTO DE LAS ENTIDADES FEDERATIVAS (FAFEF) REMANENTES DE PRINCIPAL</t>
  </si>
  <si>
    <t>FONDO, CONVENIO, SUBSIDIO O PARTICIPACIÓN: 5.P.2.7.0.- FONDO DE APORTACIONES PARA EL FORTALECIMIENTO DE LAS ENTIDADES FEDERATIVAS (FAFEF)</t>
  </si>
  <si>
    <t xml:space="preserve">FONDO, CONVENIO, SUBSIDIO O PARTICIPACIÓN:5.P.6.7.0.  FONDO DE APORTACIONES PARA LA INFRAESTRUCTURA SOCIAL  (FAIS) </t>
  </si>
  <si>
    <t>UNIDAD RESPONSABLE DEL GASTO:    02  CD 02    DELEGACIÓN AZCAPOTZALCO</t>
  </si>
  <si>
    <t>UNIDAD RESPONSABLE DEL GASTO: 02 CD 02   DELEGACIÓN AZCAPOTZALCO</t>
  </si>
  <si>
    <t>FONDO, CONVENIO, SUBSIDIO O PARTICIPACIÓN: 5.A.1.7.3. RECURSOS FEDERALES- GOBERNACION- FORTALECIMIENTO DE SEGURIDAD (FORTASEG) 2017</t>
  </si>
  <si>
    <t>En el Capitulo 3000 "Servicios Generales" en Servicios profesionales, científicos, técnicos integrales y otros.</t>
  </si>
  <si>
    <t>PERÍODO:  ENERO - DICIEMBRE  2017</t>
  </si>
  <si>
    <t>FONDO, CONVENIO, SUBSIDIO O PARTICIPACIÓN:  5.M.G.6.5 PROGRAMA DE FORTALECIMIENTO IV- 2016 - LIQUIDA DE REMANENTES PRINCIPAL (FORTALECIMIENTO FINANCIERO)</t>
  </si>
  <si>
    <t xml:space="preserve">En el Capitulo 6000 "Inversión Publica", en Edificación no habitacional, División de terrenos y construcción de obras de urbanización y Construcción de vías de comunicación. </t>
  </si>
  <si>
    <t>FONDO, CONVENIO, SUBSIDIO O PARTICIPACIÓN: 5.M.G.7.3. "RECURSOS FEDERALES - PROVISIONES SALARIALES Y ECONÓMICAS – FONDO PARA EL FORTALECIMIENTO FINANCIERO III – 2017 – LIQUIDA DE RECURSOS ADICIONALES DE PRINCIPAL".</t>
  </si>
  <si>
    <t>Con este recurso no se han realizado acciones ya que no se a ejercido durante este trimestre.</t>
  </si>
  <si>
    <t>FONDO, CONVENIO, SUBSIDIO O PARTICIPACIÓN: 5.M.Y.6.5 PROYECTOS DE DESARROLLO REGIONAL IV 2016 - REMANENTES DEL PRINCIPAL</t>
  </si>
  <si>
    <t>En el Capitulo 6000 "invesión Pública" en Edificación no habitacional y División de terrenos y construcción de obras de urbanización.</t>
  </si>
  <si>
    <t>FONDO, CONVENIO, SUBSIDIO O PARTICIPACIÓN: 5.O.1.7.0 Recursos Federales-Participaciones a Entidades Federstivas y Municipios-Participaciones en Ingresos Federales-2017-Original de la UR</t>
  </si>
  <si>
    <t>El gasto se ejercio en capitulo 1000  "Servicios Personales" en : Sueldos base al personal permanente, Sueldos al personal a lista de raya base, Sueldos base al personal eventual, Retribuciones por servicios de carácter social, Prima quinquenal por años de servicios efectivos prestados, Prima de vacaciones, Gratificación de fin de año, Horas extraordinarias, Guardias, Compensaciones, Compensaciones por servicios eventuales, Compensaciones adicionales y provisionales por servicios especiales, Aportaciones a instituciones de seguridad social, Aportaciones a fondos de vivienda, Aportaciones al sistema para el retiro o a la administradora de fondos para el retiro y ahorro solidario, Primas por seguro de vida del personal civil, Primas por seguro de retiro del personal al servicio de las unidades responsables del gasto del Distrito Federal. Cuotas para el fondo de ahorro y fondo de trabajo, Vales, Apoyo económico por defunción de familiares directos, Estancias de Desarrollo Infantil, Asignaciones para requerimiento de cargos de servidores públicos de nivel técnico operativo, de confianza y personal de la rama médica, Asignaciones para prestaciones a personal sindicalizado y no sindicalizado, Otras prestaciones contractuales, Asignaciones conmemorativas, Asignaciones para pago de antigüedad, Apoyos colectivos, Apoyos a la capacitación de los servidores públicos, Asignaciones para requerimiento de cargos de servidores públicos superiores y de mandos medios así como de líderes coordinadores y enlaces, Becas de licenciatura,  Otras prestaciones sociales y económicas, Estímulos por productividad, eficiencia y calidad en el desempeño, Premio de antigüedad y Premio de asistencia.</t>
  </si>
  <si>
    <t>En el capitulo 2000 "Materiales y Suministros" en: Materiales, útiles y equipos menores de oficina, Materiales y útiles de impresión y reproducción, Materiales, útiles y equipos menores de tecnologías de la información y comunicaciones, Material impreso e información digital, Material de limpieza, Material y útil de enseñanza, Productos alimenticios y bebidas para personas, Productos alimenticios para animales, Utensilios para el servicio de alimentación, Productos alimenticios, agropecuarios y forestales adquiridos como materia prima, Insumos textiles adquiridos como materia prima, Productos de papel, cartón e impresos adquiridos como materia prima, Combustibles, lubricantes, aditivos, carbón y sus derivados adquiridos como materia prima, Productos químicos, farmacéuticos y de laboratorio adquiridos como materia prima, Productos metálicos y a base de minerales no metálicos adquiridos como materia prima, Productos de cuero, piel, plástico y hule adquiridos como materia prima, Mercancías adquiridas para su comercialización, Otros productos adquiridos como materia prima, Mezcla asfáltica, Otros productos minerales no metálicos, Cemento y productos de concreto, Cal, yeso y productos de yeso, Madera y productos de madera, Vidrio y productos de vidrio, Material eléctrico y electrónico, Artículos metálicos para la construcción, Materiales complementarios, Otros materiales y artículos de construcción y reparación, Productos químicos básicos, Fertilizantes, pesticidas y otros agroquímicos, Medicinas y productos farmacéuticos, Materiales, accesorios y suministros médicos, Fibras sintéticas, hules, plásticos y derivados, Otros productos químicos, Combustibles, lubricantes y aditivos, Carbón y sus derivados, Vestuario y uniformes, Prendas de seguridad y protección personal, Artículos deportivos, Productos textiles, Blancos y otros productos textiles, excepto prendas de vestir, Materiales de seguridad pública, Herramientas menores, Refacciones y accesorios menores de edificios, Refacciones y accesorios menores de mobiliario y equipo de administración, educacional y recreativo, Refacciones y accesorios menores de equipo de cómputo y tecnologías de la información, Refacciones y accesorios menores de equipo e instrumental médico y de laboratorio, Refacciones y accesorios menores de equipo de transporte, Refacciones y accesorios menores de maquinaria y otros equipos, Refacciones y accesorios menores otros bienes muebles.</t>
  </si>
  <si>
    <t xml:space="preserve">En el Capitulo 3000 "Servicios Generales" en: Gas, Agua potable, Agua tratada, Telefonía tradicional, Servicios de telecomunicaciones y satélites, Servicios de acceso de Internet, redes y procesamiento de información, Servicios integrales y otros servicios, Otros arrendamientos, Servicios de consultoría administrativa, procesos, técnica y en tecnologías de la información, Servicios de apoyo administrativo y fotocopiado, Servicios de impresión, Servicios financieros y bancarios, Reparación, mantenimiento y conservación de equipo de transporte para la ejecución de programas de seguridad pública y atención de desastres naturales, Reparación, mantenimiento y conservación de equipo de transporte destinados a servidores públicos y servicios administrativos, Instalación, reparación y mantenimiento de maquinaria, otros equipos y herramienta, Servicios de limpieza y manejo de desechos, Servicios de jardinería y fumigación, Servicios de revelado de fotografías, Pasajes terrestres al interior del Distrito Federal, Espectáculos culturales, Servicios funerarios y de cementerio a los familiares de los civiles y pensionistas directos, Impuestos y derechos, Otros gastos por responsabilidades, Impuesto sobre nóminas, Otros impuestos derivados de una relación laboral.
</t>
  </si>
  <si>
    <t>En el Capitulo 4000 en Premios y otras ayudas sociales a personas.</t>
  </si>
  <si>
    <t>En el Capitulo 5000 "Bienes Muebles, Inmuebles e Intangibles en: Muebles de oficina y estantería, Equipos y aparatos audiovisuales, Cámaras fotográficas y de video, Otro mobiliario y equipo educacional y recreativo, Vehículos y equipo terrestre destinados a servicios públicos y la operación de programas públicos, Maquinaria y equipo agropecuario, Maquinaria y equipo industrial,</t>
  </si>
  <si>
    <t>En el Capitulo 6000 en Edificación no habitacional y División de terrenos y construcción de obras de urbanización.</t>
  </si>
  <si>
    <t>FONDO, CONVENIO, SUBSIDIO O PARTICIPACIÓN:  5.P.1.7.0 FONDO DE APORTACIONES PARA EL FORTALECIMIENTO DE LOS MUNICIPIOS Y DE LAS DEMARCACIONES TERRITORIALES DEL D.F. (FORTAMUN)</t>
  </si>
  <si>
    <t xml:space="preserve">En el capitulo 3000 en: Servicio de energía eléctrica, Seguro de bienes patrimoniales, Servicios de Vigilancia y Telefonía tradicional. </t>
  </si>
  <si>
    <t xml:space="preserve">En el Capitulo 6000 en Edificación no habitacional. </t>
  </si>
  <si>
    <t xml:space="preserve">FONDO, CONVENIO, SUBSIDIO O PARTICIPACIÓN: 5.P.2.7.0.- Fondo de Aportaciones para el Fortalecimiento de las Entidades Federativas (FAFEF)  </t>
  </si>
  <si>
    <t>En el Capitulo 6000 en Edificación no habitacional.</t>
  </si>
  <si>
    <t>FONDO, CONVENIO, SUBSIDIO O PARTICIPACIÓN: 5.P.6.4.5. "(FAIS)- 2014 - LIQUIDA REMANENTES DEL PRINCIPAL"</t>
  </si>
  <si>
    <t>FONDO, CONVENIO, SUBSIDIO O PARTICIPACIÓN:  5.P.6.4.6. "(FAIS)- 2014 - LIQUIDA REMANENTES DE INTERESES DE RECURSOS FEDERALES".</t>
  </si>
  <si>
    <t xml:space="preserve">FONDO, CONVENIO, SUBSIDIO O PARTICIPACIÓN: 5.P.6.7.0.  Fondo de Aportaciones para la Infraestructura Social  (FAIS)  </t>
  </si>
  <si>
    <t xml:space="preserve">FONDO, CONVENIO, SUBSIDIO O PARTICIPACIÓN: 5.P.6.7.3. "(FAIS)- 2017 - LIQUIDA DEL PRINCIPAL." </t>
  </si>
  <si>
    <t>1</t>
  </si>
  <si>
    <t>2</t>
  </si>
  <si>
    <t>4</t>
  </si>
  <si>
    <t>201</t>
  </si>
  <si>
    <t>ACCIONES EN PRO DE LA IGUALDAD DE GENERO</t>
  </si>
  <si>
    <t>8</t>
  </si>
  <si>
    <t>6</t>
  </si>
  <si>
    <t xml:space="preserve">Objetivo: </t>
  </si>
  <si>
    <t xml:space="preserve">Promover la Igualdad de género con todos los habitantes de la demarcación
Brindar un espacio seguro con las condiciones básicas necesarias de resguardo temporal de 3 a 5 días de mujeres, sus hijas e hijos, víctimas de violencia que ponga en riesgo su integridad física, emocional y su vida, coadyuvando a su empoderamiento, rescate y ejercicio de sus derechos y su reinserción social, con una atención digna, especializada e integral. </t>
  </si>
  <si>
    <t xml:space="preserve">Acciones Realizadas: </t>
  </si>
  <si>
    <t>203</t>
  </si>
  <si>
    <t>3500</t>
  </si>
  <si>
    <t>Objetivo:</t>
  </si>
  <si>
    <t>Disminuir el problema de salud que representa la rabia entre perros y gatos, asimismo se fomenta la educación entre la comunidad de Azcapotzalco sobre el control de sus mascotas, con el fin de evitar una aumento desmedido de animales callejeros</t>
  </si>
  <si>
    <t>Se llevan a cabo 3 Mega Jornadas de esterilización gratuita en el año ubicándose en la explanada Delegacional, en el Centro de control Canino se realizan esterilizaciones, consultas, aplicación de vacuna antirrábica, adopciones de mascotas NO agresivas y sanas, se realizan cremaciones de cuerpos de mascotas y se realizan concientizaciones en diversas Colonias de la Demarcación, escuelas.</t>
  </si>
  <si>
    <t>3</t>
  </si>
  <si>
    <t>207</t>
  </si>
  <si>
    <t>0</t>
  </si>
  <si>
    <t>Brindar espacios comodos y adecuados para la atenciòn medica que se ofrece en las diferentes Clinicas Comunitarias.</t>
  </si>
  <si>
    <t>600</t>
  </si>
  <si>
    <t>Fomentar las actividades deportivas y recreativas para una vida más saludable en la comunidad de Azcapotzalco</t>
  </si>
  <si>
    <t>Se pagaròn Guardias al personal, se realizo la adquisición de muebles de oficina y estanteria, Otro mobiliario y equipo educacional y recreativo.</t>
  </si>
  <si>
    <t>212</t>
  </si>
  <si>
    <t>213</t>
  </si>
  <si>
    <t>Llevar a cabo la rehabilitación de edificios para brindar a la población servicos públicos de calidad.</t>
  </si>
  <si>
    <t>214</t>
  </si>
  <si>
    <t>MANTENIMIENTO, CONSERVACION Y REHABILITACION DE INFRAESTRUCTURA CULTURAL</t>
  </si>
  <si>
    <t>Brindar espacios comodos y adecuados para las diferentes actividades culturales que se ofrecen en los diferentes Museos dentro del Perìmetro Delegacional.</t>
  </si>
  <si>
    <t>Se realizò la Rehabilitación de los Museos Azcapotzalco y de los Pueblos Originales, Dentro del Perímetro Delegacional.</t>
  </si>
  <si>
    <t>215</t>
  </si>
  <si>
    <t>Evento</t>
  </si>
  <si>
    <t>1500</t>
  </si>
  <si>
    <t xml:space="preserve"> Incentivar y acercar a la población a eventos culturales  que se realizan dentro de la demarcación.</t>
  </si>
  <si>
    <t>5</t>
  </si>
  <si>
    <t>216</t>
  </si>
  <si>
    <t xml:space="preserve">APOYO A LA EDUCACION. </t>
  </si>
  <si>
    <t>1300</t>
  </si>
  <si>
    <t>Brinar apoyo a los estudiantes y personal docente de la Delegación Azcapotzalco.</t>
  </si>
  <si>
    <t>Se adquirieròn diversos Materiales y útiles de enseñanza para cursos impartidos, asì como  Productos alimenticios y bebidas para personas que apoyaron en los diversos cursos.</t>
  </si>
  <si>
    <t>218</t>
  </si>
  <si>
    <t>50</t>
  </si>
  <si>
    <t>Brinar escuelas públicas de calidad a los estudiantes y personal docentede la Delegación Azcapotzalco</t>
  </si>
  <si>
    <t>Se realizaròn Aportaciones a instituciones de seguridad social por los sueldos pagados en este trimestre, se compraron materiales para el mantenimiento de inmuebles:  Cemento y productos de concreto, Materiales complementarios y  Productos textiles</t>
  </si>
  <si>
    <t>Se realizaron trabajos de mantenimiento correctivo a diversos Planteles. Los trabajos realizados fueron los siguientes: retiro de escombro, lavado de cisterna, limpieza de azotea, lavado de tinacos, limpieza de jardineras, desazolve, albañilería, electricidad, pintura, impermeabilización, plomería, herrería, (Jardines de niños, primarias y secundarias).</t>
  </si>
  <si>
    <t>9</t>
  </si>
  <si>
    <t>227</t>
  </si>
  <si>
    <t>Brindar espacios comodos y adecuados para las diferentes actividades que se imparten y se ofrecen en los diferentes Centros de Desarrollo Social.</t>
  </si>
  <si>
    <t>Construcciòn de Centro de Desarrollo Social en la Colonia El Arenal.</t>
  </si>
  <si>
    <t>MANTENIMIETO, CONSERVACION Y REHABILITACIÓN DE INFRAESTRUCTURA DESARROLLO SOCIAL</t>
  </si>
  <si>
    <t>7</t>
  </si>
  <si>
    <t>Brindar espacios comodos y adecuados para las diferentes actividades que se imparten y se ofrecen en los diferentes Centros Sociales.</t>
  </si>
  <si>
    <t>Se realizò el Apoyo económico por defunción de familiares directos,  asì como la compra de diversos Materiales complementarios y Productos textiles, para el mantenimiento de los Centros de Atenciòn Social</t>
  </si>
  <si>
    <t>229</t>
  </si>
  <si>
    <t>900</t>
  </si>
  <si>
    <t>Brindar servicios educativo y alimentacion balanceada para las niñas y niños que acuden a los Centros de Desarrollo Infantil CENDIS de la demarcación.</t>
  </si>
  <si>
    <t>230</t>
  </si>
  <si>
    <t>Persona</t>
  </si>
  <si>
    <t xml:space="preserve"> Brindar servicios y ayuda de asistencia social a la ciudadanía de la demarcación.</t>
  </si>
  <si>
    <t>Se realizò el pago referente a los Sueldos base al personal permanete ya que en el caso de la Subdirección de Servicios Sociales, se imparten cursos y talleres, así como asistencia médica, dental y psicológica, estimulación temprana, pláticas para el desarrollo personal, familiar y comunitario, entre otras. Estos servicios buscan atender las diferentes problemáticas de cada zona de impacto de los Centros de Desarrollo Comunitario, Centro de  Servicios Comunitarios y el Módulo Providencia. También brinda este tipo de servicios, a través de  las brigadas comunitarias que se efectúan 5 días a la semana, en las diferentes colonias de la Delegación.         
En el caso de la Subdirección de Equidad Social, se refiere a los Programas Sociales operados por esta instancia, como es el caso de Apoyo Económico a Adultos Mayores 60-64 años, Apoyo Económico a Personas con Discapacidad, Programa Mujeres con Oficio y Apoyo en Especie a Personas con Discapacidad. En el período que se analiza se ha analizado la documentación de los beneficiarios para verificar la autenticidad de los datos.</t>
  </si>
  <si>
    <t>232</t>
  </si>
  <si>
    <t xml:space="preserve">Brindar las herramientas necesarias para que los pobladores de la localidad puedan encontrar un trabajo de manera mas pronta y oportuna, asi como de calidad, de esta manera coadyugar a el fortalecimiento economico de la población. </t>
  </si>
  <si>
    <t>Se atiende a los solicitantes que acuden a las oficinas, así mismo se les canaliza a la empresa que proporcionan sus vacantes a esta oficina para ofertarlas con los buscadores de empleo que tienen la oportunidad de ser entrevistados y contratados, también se realizan micro ferias mensuales del empleo en el jardín hidalgo. Así mismo se realizó la Adquisición de Materiales, útiles y equipos menores de oficina.</t>
  </si>
  <si>
    <t>UNIDAD RESPONSABLE DEL GASTO: 02CD02 DELEGACIÓN AZCAPOTZALCO</t>
  </si>
  <si>
    <t>APOYO A LA PREVENCION DEL DELITO</t>
  </si>
  <si>
    <t>Garantizar la seguridad de la población fija y flotante de esta demarcación territorial.</t>
  </si>
  <si>
    <t>Cubrir compromisos contraídos en el ejercicio fiscal 2016, correspondiente a los proyectos ganadores con presupuesto participativo, proyecto ganador: redes de prevención del delito desde la economía solidaria y las medicinas complementarias, colonia o pueblo: Clavería clave del comité ciudadano 02-008, colonia o pueblo: Del Recreo clave del comité ciudadano 02-018, colonia o pueblo: La Raza clave del comité ciudadano 02-041, colonia o pueblo: Santo Domingo clave del comité ciudadano 02-098.</t>
  </si>
  <si>
    <t>253</t>
  </si>
  <si>
    <t>333</t>
  </si>
  <si>
    <t>Garantizar en coordinación con las Delegaciones, que el acceso y uso del espacio público se lleve a cabo con el mínimo de impactos negativos a la población. Toda expresión política y social debe ser atendida de manera respetuosa.</t>
  </si>
  <si>
    <t>Se recorrieron todas las colonias de esta delegación sin embargo se puso mayor atención a las colonias:U.H El Rosario, San Martin Xochinahuac, U.H. Presidente Madero, U.H. Francisco Villa, U.H Prados del Rosario, Hacienda del Rosario,  La española, Pasteros,  Tierra Nueva, San Rafael, Santa Bárbara, Reynosa Tamaulipas, Santa Bárbara, San Juan Tlihuaca,  San Antonio,  Tezozomoc, Las trancas, Nueva Tezozomoc, Centro de Azcapotzalco, San Álvaro, Nextengo, Ángel Zimbrón, Clavería, Nueva Santa María, Tlatílco, Victoria de las Democracias, Aguilera, Liberación, Patrimonio Familiar, Arenal, Pro-Hogar, Euzkadi, La Raza.</t>
  </si>
  <si>
    <t xml:space="preserve">Se llevaron acabo los recorridos dentro los espacios de recreación a fin de evitar el mal uso, el consumo de cualquier bebida o droga asi como el robo a los visitantes teniendo 566 acciones preventivas. Los Deportivos fueron los siguientes: Deportivo Azcapotzalco, Deportivo 20 de noviembre,  Deportivo Renovación,  Deportivo Victoria de las Democracias, Alameda Norte y Parque Tezozomoc. </t>
  </si>
  <si>
    <t xml:space="preserve">Se realizó presencia en Mercados Públicos, Iglesias y Parroquias (apoyos en Fiestas patronales y otros eventos dentro de las mismas), se brindó el apoyo a 1,864 eventos Deportivos y Culturales realizados en todo el perímetro Delegacional. </t>
  </si>
  <si>
    <t>204</t>
  </si>
  <si>
    <t>Proporcionar seguridad a la población, concientizar y fomentar acciones de prevención en caso de desastres naturales y/o emergencias. Atender las demandas de los ciudadanos en materia de Protección civil.</t>
  </si>
  <si>
    <t>Atención de emergencias: Se Realizarón servicios de atención pre-hospitalaria, primer contacto y mitigación de riesgo. Realizamos operativos para brindar asistencia técnica y acompañamiento a eventos culturales y tradicionales. 
Dentro de este campo de actividades, cabe señalar que cubrimos a una franja poblacional del orden de 66,000 habitantes aproximadamente. Y tuvimos presencia en las siguientes colonias:
Azcapotzalco Centro, Aguilera, Industrial Vallejo, La Providencia, Nueva Santa María, Prados del Rosario, Prohogar, Reynosa Tamaulipas, San Álvaro, San Juan Tilhuaca, San Marcos, San Pedro Xalpa, Santa Apolonia, Santa Bárbara, Santa Cruz Acayucan, Santa Lucía, Santiago Ahuizotla, Santo Domingo, U.H El Rosario, Victoria de la Democracias, San Sebastián y Santa Ines.</t>
  </si>
  <si>
    <t>Adquisición de otros Equipos para Protección Civil, que se integran de: 1 medidores de oxígeno, 1 Distanciometro,  1 GPS, 1 Detector de Multigas. el  personal a cargo de atender los servicios de emergencias deben contar con el equipo mínimo que les permita seguridad al momento de realizar las acciones de intervención ante un fenómeno perturbador.</t>
  </si>
  <si>
    <t>Comerciante</t>
  </si>
  <si>
    <t>500</t>
  </si>
  <si>
    <t>Garantizar el correcto funcionamiento del comercio que se ubica en la calle, camellones, banquetas, avenidas, asegurando que no existan afectaciones para las personas que transitan por el lugar donde se encuentran instalados.</t>
  </si>
  <si>
    <t>Empresa</t>
  </si>
  <si>
    <t>920</t>
  </si>
  <si>
    <t>Proporcionar capacitación y desarrollo a los microempresarios de esta demarcación para lograr un crecimiento en sus empresas y puedan continuar con la generación de empleos.</t>
  </si>
  <si>
    <t>Se realizaron cursos de capacitación en temas administrativos, financieros, contables, desarrollo personal, mercadotecnia, manejo higiénico de alimentos y cooperativismo, con lo que se busca impulsar y fomentar el desarrollo económico de los emprendedores de la delegación. Se llevó a cabo la 4ta feria “hecho en Azca, rumbo a la escuela” en el cual la población logro adquirir todo lo referente a el regreso a clases como : cuadernos, libros, lápices etc. Así como el cubrir las asignaciones al personal sindicalizado y no sindicalizado adscripto a esta Delegación.</t>
  </si>
  <si>
    <t>Tonelada</t>
  </si>
  <si>
    <t>Recolectar residuos sòlidos para mejorar el ambiente dentro de la demarcaciòn</t>
  </si>
  <si>
    <t>206</t>
  </si>
  <si>
    <t>KILÓMETRO</t>
  </si>
  <si>
    <t>162</t>
  </si>
  <si>
    <t>Proporcionar áreas verdes limpias para una mejor calidad del aire.</t>
  </si>
  <si>
    <t>El mantenimiento de las áreas verdes de la delegación consta de 44 jardines públicos, 6 glorietas, la Alameda Norte, 5 parques, 8 plazas y 7 parques de bolsillos, con un total de 1,559, 652 m2  de área. Parque Revolución de la colonia Nueva Santa María, Jardín San Antonio, Jardín de la colonia Pro-Hogar, Jardín de la colonia Clavería. Se realizó el mantenimiento integral a los parques de bolsillo, jardines, remanentes y camellones con los siguientes datos en este periodo julio  aseptiembre de este año: Papeleo de 378 has, Barrido de 391 has. Poda de pasto 548 has,  Poda de seto 1560  ml, , recordando que en algunas zonas el mantenimiento es constante. Con una población beneficiada de más de 200 mil habitantes.</t>
  </si>
  <si>
    <t>16 m2 de Huerto Urbano en las Colonias San Pablo Xalpa, Providencia, Reynosa Tamaulipas y U.H. El Rosario. 20 m2 de Muro verde instalado en la Calle Libertad esquina Camarones frente al Busto de Tina Modotti. 45m2 de Huerto Urbano en Esc. Prim Tierra y Libertad, Esc. Prim. Velasco Zuleta y Esc. Sec. No. 54. 10 m2 de cama de cultivo en el Deportivo Reynosa 10 m2 de Huerto Urbano en el CDC de San Pedro Xalpa. 25 m2 de Rosales en el Parque Calpulli. 6m2 de Huerto Urbano en la Esc. Prim. Tierra y Libertad. 3m2 de Muro Verde en la Esc. Prim Estado de Nuevo León. 24 m2 de Muro Verde en la Esc. Primaria Emprendedor Cuitlahuac. 10 m2 de Huerto Urbano en la Biblioteca Xavier Villaurrutia. 7.7 m2 de Muro Verde en el Mercado 23 de Abril. 16 m2 de cama de cultivo en el Deportivo Ceylán. 1.5. m2 de Huerto Urbano en el CENDI Reynosa Tamaulipas. 100m2 de setos en el parque Azcatl Paqui.</t>
  </si>
  <si>
    <t>Uno de los puntos de los compromisos de este nuevo gobierno fue el rescate del Parque Tezozomoc, emblemático para Azcapotzalco y el cual representa uno de los mejores ejemplos de arquitectura del paisaje de nuestra ciudad, este parque ubicado en la zona norte, con un estimado de visita de 2 mil personas semanalmente con influencia metropolitana. Se brindó mantenimiento a las áreas verdes de este Parque.</t>
  </si>
  <si>
    <t>Derivado de las condiciones ambientales que presenta la Delegación Azcapotzalco se plantea la implementación de espacios Verdes (Muros y Huertos Urbanos) para poder mitigar el calentamiento y mejorar las condiciones de nuestros ciudadanos.</t>
  </si>
  <si>
    <t>208</t>
  </si>
  <si>
    <t>800</t>
  </si>
  <si>
    <t>Tener en óptimas condiciones los árboles de la demarcación para un mejor alumbramiento y seguridad entre los ciudadanos de Azcapotzalco.</t>
  </si>
  <si>
    <t xml:space="preserve">Se realizó el pago de asignaciones al personal adscripto a la Delegación tales como sueldos base al personal permanente, al personal a lista de raya base, horas extraordinarias, guardias, cuotas para el fondo de ahorro y fondo de trabajo y asignaciones para pago de antigüedad. </t>
  </si>
  <si>
    <t>211</t>
  </si>
  <si>
    <t>Proporcionar a la ciudadanía áreas seguras y de calidad</t>
  </si>
  <si>
    <t>Se dio mantenimiento al señalamiento vehicular y peatonal en calles y avenidas de esta demarcación, con la finalidad de brindar mayor seguridad y orientación a los peatones y conductores que circulan en la misma. Se hicieron los pagos correspondientes a sueldos y salarios al personal.</t>
  </si>
  <si>
    <t xml:space="preserve">CONSTRUCCION Y AMPLIACIÓN DE EDIFICIOS PUBLICOS. </t>
  </si>
  <si>
    <t>La creación de espacios publicos para la realizacion de las actividades administrativas y operativas que esten a cargo de esta delegacion, con la finalidad de dar y proporcionar mejores instalaciones y espacios con la mayor seguridad a los trabajadores.</t>
  </si>
  <si>
    <t>MANTENIMIENTO, CONSERVACIÓN  Y REHABILITACIÓN DE EDIFICIOS PÚBLICOS</t>
  </si>
  <si>
    <t>10</t>
  </si>
  <si>
    <t>Brindar mejores espacios públicos a la ciudadanía.</t>
  </si>
  <si>
    <t xml:space="preserve">Se realizaron trabajos por los siguientes conceptos, pintura albañilería, electricidad, lavados de tinacos, limpieza de azotea, plomería herrería, en diferentes edificios públicos. Por lo que se realizo la adquisición de Material eléctrico y electrónico, Otros materiales y artículos de construcción y reparación, Productos químicos básicos, Productos textiles y Refacciones y accesorios menores otros bienes muebles. </t>
  </si>
  <si>
    <t>Se realizò el pago de sueldos y salarios al personal.</t>
  </si>
  <si>
    <t>MANTENIMIENTO, CONSERVACIÓN  Y REHABILITACIÓN DE BANQUETAS</t>
  </si>
  <si>
    <t>12000</t>
  </si>
  <si>
    <t>Conservar y mantener las vialidades peatonales, para mejorar el entorno urbano y calidad de vida de la población local y flotante.</t>
  </si>
  <si>
    <t xml:space="preserve">Se realizò la compra de diversos Productos textiles y materiales de limpieza. </t>
  </si>
  <si>
    <t>Conservar y mantener guarniciones y banquetas de acuerdo al programa establecido, las acciones se realizarón en 18 colonias, beneficiando a 310,030 personas aproximadamente (población fija y flotante)</t>
  </si>
  <si>
    <t>Se realizò el pago de sueldos y salarios del personal.</t>
  </si>
  <si>
    <t>MANTENIMIENTO, CONSERVACIÓN  Y REHABILITACIÓN DE INFRAESTRUCTURA COMERCIAL</t>
  </si>
  <si>
    <t>Brindar espacios públicos a comerciantes y demandantes de bienes y servicios en un solo lugar.</t>
  </si>
  <si>
    <t>Mantenimiento, conservación y rehabilitación de infraestructura comercial a los mercados 23 de abril, arenal, jardin fortuna nacional, prohogar, Clavería y Providencia. Se hizo el pago de los sueldos y salarios correspondientes al personal.</t>
  </si>
  <si>
    <t>40000</t>
  </si>
  <si>
    <t>Conservar y mantener las vialidades secundarias de acuerdo al programa establecido. Mejorar el entorno urbano y calidad de vida de los habitantes</t>
  </si>
  <si>
    <t>Trabajos de Bacheo, reemcarpetamiento y constrcción de la carpeta asfltica, en distintas Colonias de la Demarcación, beneficiando a 452,255 personas aproximadamente (población fija y flotante).</t>
  </si>
  <si>
    <t>A través de los procedimientos de reencarpetado y construcción de la carpeta asfáltica se han realizado trabajos de mantenimiento en diferentes Colonias de esta Delegación.</t>
  </si>
  <si>
    <t>Rehabilitación de vialidades en las Colonias Santa Bárbara, San Antonio y Ampliación del Gas, se realiza el pago de sueldos y salarios al personal.</t>
  </si>
  <si>
    <t>219</t>
  </si>
  <si>
    <t>12</t>
  </si>
  <si>
    <t>11</t>
  </si>
  <si>
    <t>Llevar a cabo la rehabilitación y mantenimiento para tener espacios públicos de calidad y crear una imagen urbana favorable y de confianza en la sociedad.</t>
  </si>
  <si>
    <t>Se realizó borrado de graffitti en las colonias: San Martin Xochinahuac, San Pedro Xalpa y Santiago Ahuizotla.</t>
  </si>
  <si>
    <t>Se efectuó 544 retiros de escombro en diferentes Colonias de esta demarcación territorial, beneficiando asi a 475,802 personas aproximadamente (población fija y flotante)</t>
  </si>
  <si>
    <t>Rehabilitación de Ciclovía en las Colonias Arenal, Tlatilco y Ampliación del Gas y en la Avenida Ferrocarriles Nacionales. En las colonias Arenal, Tlatilco, Ampliación del Gas y en Av. Ferrocarriles Nacionales, dentro del Perímetro Delegacional.</t>
  </si>
  <si>
    <t>Rehabilitación del Parque Tezozomoc.</t>
  </si>
  <si>
    <t>150</t>
  </si>
  <si>
    <t>Brindar a la población local y flotante señalamientos viales para mejor ubicación de calles y centros de interés.</t>
  </si>
  <si>
    <t>Instalación de señalamientos verticales en 16 Colonias de esta delegación.  Se adquiriero diversos Materiales complementarios.</t>
  </si>
  <si>
    <t>Se realizo el pago de sueldos y salarios al personal.</t>
  </si>
  <si>
    <t>222</t>
  </si>
  <si>
    <t>157090</t>
  </si>
  <si>
    <t>Asegurar el abasto y acceso al agua potable para los habitantes de la Delegación Azcapotzalco</t>
  </si>
  <si>
    <t>Se realizaròn adquisiciones de diversos materiales tales como: Fibras sintéticas, hules, plásticos y derivados.</t>
  </si>
  <si>
    <t>Se brindó suministro de agua potable en camión tipo pipas donde la población lo requiera. Beneficiando a 229,000 habitantes, en 66 Colonias de esta Demarcación.</t>
  </si>
  <si>
    <t xml:space="preserve">Trazo y nivelación, corte de carpeta asfaltica, excavación de zanja, cama de arena, suministros y colocacion de tuberi, acarreos, conexión de tomas domiciliarias, relleno y compactacion de zanja, bacheo, cajas de valvulas, en 30 colonias. </t>
  </si>
  <si>
    <t>22000</t>
  </si>
  <si>
    <t xml:space="preserve">Brindar a la población local y flotante calles y avenidas iluminadas, para que realicen sus recorridos familiares y/o de origen destino, asimismo, disminuir la delincuencia en vías públicas. </t>
  </si>
  <si>
    <t>Trabajadores operativos adscritos a esta delegación realizaron trabajos de mantenimiento preventivo a luminarias en vialidades vehiculares y peatonales de la demarcación en beneficio de la población local y flotante.</t>
  </si>
  <si>
    <t>224</t>
  </si>
  <si>
    <t>241</t>
  </si>
  <si>
    <t>COORDINACION DE POLITICAS</t>
  </si>
  <si>
    <t>Mantener vínculos con otras instancias gubernamentales para la coordinación de planeación y ejecucion de trabajos en beneficio de la población.</t>
  </si>
  <si>
    <t xml:space="preserve">Brindar atención a la ciudadanía que requiera de servicios de asesoría legal, jurídica y/o de los programas delegacionales, asi como la compra de materiales de oficina, utiles y equipos menores, incluyendo los pagos de asignaciones al personal sindicalizado y no sindicalizado adscrpto a esta Delegación. </t>
  </si>
  <si>
    <t>Se realizò el pago Servicio de energía eléctrica, adquisiciones de diveros Seguro de bienes patrimoniales, compra de diversos Combustibles, lubricantes y aditivos, asì como el pago de sueldos y salarios al personal.</t>
  </si>
  <si>
    <t>Realizar los trámites administrativos antes las diferentes instancias gubernamentales requeridos por las áreas administrativas y operativas que ingtegran a esta delegación.</t>
  </si>
  <si>
    <t>Brindar atención a la ciudadanía que requiera de servicios de asesoría legal, jurídica y/o de los programas delegacionales.</t>
  </si>
  <si>
    <t>Se realizò el pago de  Sueldos base al personal permanente, asì como el pago de Impuesto sobre nóminas y el de Otros impuestos derivados de una relación laboral.
Otros impuestos derivados de una relación laboral.</t>
  </si>
  <si>
    <t>Se realizò el pago por Reparación, mantenimiento y conservación de equipo de transporte destinados a servicios públicos y operación de programas públicos.</t>
  </si>
  <si>
    <t>Se realizó el pago por la adquisición de equipo de oficina, material de limpieza, equipo eléctrico y herramientas menores, refacciones de equipo de cómputo para las áreas administrativas, asi como refacciones de equipo de transporte, se realizó el pago de gas y de agua tratada.</t>
  </si>
  <si>
    <t>Se realizó el pago de Sueldos base al personal permanente, al personal a lista de raya base, Compensaciones adicionales y provisionales por servicios especiales, Aportaciones a instituciones de seguridad social, Cuotas para el fondo de ahorro, asi mismo la adquirió de artículos metálicos para la construcción, y Espectáculos culturales.</t>
  </si>
  <si>
    <t>A02D27003</t>
  </si>
  <si>
    <t>Adquisición de vehículos para el uso de Obras de Servicios Urbanos.</t>
  </si>
  <si>
    <t>A02D27004</t>
  </si>
  <si>
    <t>Adquisición de maquinaria, equipo industrial y vehículos.</t>
  </si>
  <si>
    <t>A02D27010</t>
  </si>
  <si>
    <t>Adquisición de equipo de cómputo e informático.</t>
  </si>
  <si>
    <t>O02D27002</t>
  </si>
  <si>
    <t>Mantenimiento, conservación y rehabilitación de infraestructura comercial a los mercados Clavería y Providencia.</t>
  </si>
  <si>
    <t>Se realizarón trabajos de mantenimiento en mercados públicos , que consisten en: mantenimiento integral en pisos, techos en locales y sanitarios, así como en instalaciones eléctricas e hidráulicas.</t>
  </si>
  <si>
    <t>O02D27003</t>
  </si>
  <si>
    <t>Rehabilitación de la Red Secundaria de Drenaje en 13 Colonias de la Delegación Azcapotzalco.</t>
  </si>
  <si>
    <t>Se realizaróán trabajos de mantenimiento y rehabilitación a la red de drenaje en 8.10 (KIL) para la ejecución de trabajos que consisten en: rehabilitación y sustitución de tuberia asi como la sustitución de pozo y descargas nuevas.</t>
  </si>
  <si>
    <t>O02D27004</t>
  </si>
  <si>
    <t>Rehabilitación de la red secundaria de agua potable en 7 colonias de la Delegación Azcapotzalco.</t>
  </si>
  <si>
    <t>Se Realizarón trabajos de mantenimiento y rehabilitación a la red secundaria de agua potable realizando los trabajos en 4,731 (ML)</t>
  </si>
  <si>
    <t>O02D27005</t>
  </si>
  <si>
    <t>Mantenimiento, conservación y rehabilitación del Sistema de Drenaje en Colonias dentro del perímetro Delegacional.</t>
  </si>
  <si>
    <t>O02D27006</t>
  </si>
  <si>
    <t>Mantenimiento, Conservación y Rehabilitación de infraestructura de Agua Potable, en Colonias dentro del preímetro Delegacional.</t>
  </si>
  <si>
    <t>O02D27007</t>
  </si>
  <si>
    <t>Mantenimiento, conservación de escuelas públicas.</t>
  </si>
  <si>
    <t>Trabajos de mantenimiento a escuelas públicas 20 (ESC): Los trabajos a realizar consisten en: impermeabilización, malla solar, resanado y pintura en interiores y exteriores.</t>
  </si>
  <si>
    <t>O02D27012</t>
  </si>
  <si>
    <t>Ampliación y Equipamiento de una Clínica Comunitaria</t>
  </si>
  <si>
    <t>Se realizaron: Trabajos preliminares, Cimentación, Pisos, Muros, Losa, Acabados en Pisos, Instalación Eléctrica, Instalación Hidráulica, Instalación Sanitaria, Cancelería, Escalera.</t>
  </si>
  <si>
    <t>O02D27013</t>
  </si>
  <si>
    <t>Rehabilitación del Sistema de Distribución de Agua Potable, en las colonias Santa Cruz Acayucan, Providencia, Ex Hacienda el Rosario, Nueva España y Unidad Habitacional el Rosario</t>
  </si>
  <si>
    <t>Se realizaron trabajos en 2000 (ML): Trazo y nivelación para desplante de estructura para obra hidráulica, con equipo de topografía, incluye materiales para señalamiento.</t>
  </si>
  <si>
    <t>O02D27015</t>
  </si>
  <si>
    <t>Rehabilitación de los Museos Azcapotzalco y de los Pueblos Originales</t>
  </si>
  <si>
    <t>Se realizará rehabilitación en 2 (INM); cuyos trabajos consistirán en 1)Museo de los Pueblos Originales</t>
  </si>
  <si>
    <t>O02D27016</t>
  </si>
  <si>
    <t>Rehabilitación de Trotapistas, en los deportivos Ceylán, Xochinahuac y Azcapotzalco.</t>
  </si>
  <si>
    <t>Se realizará rehabilitación en 3 (DEP) cuyos trabajos consisten en: preliminares, Terracerías, Rehabilitación de Guarnición (Bordillo),  rehabilitación de pista con sustitución de arcilla, acabados e instalación hidráulica.</t>
  </si>
  <si>
    <t>O02D27018</t>
  </si>
  <si>
    <t>Construcción de Centro de Desarrollo Comunitario en la Colonia el Arenal</t>
  </si>
  <si>
    <t>Se realizará la construcción de 1 (INM); los trabajos consistirán en: Preliminares, Cimentación, Estructura de Concreto, Muros, Instalación Eléctrica, Instalación Sanitaria, Muebles de Baño, Acabados, Cancelería, Herrería, Escalera e Instalación de Gas.</t>
  </si>
  <si>
    <t>O02D27019</t>
  </si>
  <si>
    <t>Ampliación y rehabilitación de Centros de Capacitación para el manejo de Residuos Sólidos.</t>
  </si>
  <si>
    <t>Se realizará ampliación y rehabilitación en 16 (INM) cuyos trabajos consisten en: trabajos Preliminares, Cimentación, Pisos, Muros, Losa, Acabados, Instalación Eléctrica, Instalación Hidráulica (salidas), Instalación Sanitaria en las bodegas.</t>
  </si>
  <si>
    <t>O02D27020</t>
  </si>
  <si>
    <t>Rehabilitación de Ciclovía en las Colonias Arenal, Tlatilco y Ampliación del Gas y en la Avenida Ferrocarriles Nacionales.</t>
  </si>
  <si>
    <t>Se realizará rehabilitación en Meta 1; 4 (ESP) ejecutando trabajos en Meta 2; 5,520 (CLV mts) de ciclovías.</t>
  </si>
  <si>
    <t>O02D27021</t>
  </si>
  <si>
    <t>Ampliación y Rehabilitación al Centro de Atención de Respuesta a Emergencias de Protección Civil</t>
  </si>
  <si>
    <t>Se realizará ampliación y rehabilitación en 1(INM); los trabajos consistirán en: Preliminares, Cimentación, Pisos, Muros, Estructura metálica, Instalación Eléctrica, Instalación Hidráulica, Instalación Sanitaria (incluye Muebles de Baño), Cancelería.</t>
  </si>
  <si>
    <t>O02D27022</t>
  </si>
  <si>
    <t>Rehabilitación de vialidades en las Colonias Santa Bárbara, San Antonio y Ampliación del Gas</t>
  </si>
  <si>
    <t>Se realizará rehabilitación en vialidades en 24,564 (M2); cuyos trabajos consisten en renivelación de brocales, fresado, relleno con tepetate, mejoramiento de base - subbase, aplicación de riego de liga e impregnación y colocación de carpeta asfáltica.</t>
  </si>
  <si>
    <t>O02D27023</t>
  </si>
  <si>
    <t>Rehabilitación del Parque Tezozomoc</t>
  </si>
  <si>
    <t>Se llevará a cabo la Rehabilitación del Parque Tezozomoc 1 (PAR), donde se efectuarán trabajos en canchas de usos múltiples, cubierta tipo velaria, jardinería, construcción de caseta de vigilancia, rehabilitación de instalación hidraúlica en lago.</t>
  </si>
  <si>
    <t>O02D27024</t>
  </si>
  <si>
    <t>Rehabilitación y ampliación de alumbrado público en la Unidad Habitacional El Rosario.</t>
  </si>
  <si>
    <t>Se rehabilitará y ampliará el alumbrado público en la Unidad Habitacional El Rosario de 1,489 (LUM), donde se efectuarán trabajos de Preliminares, Líneas de Alimentación, Suministro e Instalación de Luminarias sustitutas con Tecnología de  LEDS.</t>
  </si>
  <si>
    <t>O02D27025</t>
  </si>
  <si>
    <t>Construcción del Centro Social de Servicios Comunitarios Cananea.</t>
  </si>
  <si>
    <t>Se realizará la construcción de  Centro Social de Servicios Comunitarios Cananea 1 (INM).</t>
  </si>
  <si>
    <t>O02D27067</t>
  </si>
  <si>
    <t>Rehabilitación de Carpeta Asfáltica en Vialidades, en la Calle Poniente 116, Colonia Industrial Vallejo, Delegación Azcapotzalco.</t>
  </si>
  <si>
    <t>4419
"Otras ayudas sociales a personas"</t>
  </si>
  <si>
    <t>Programa de ayuda para jovenes,                                                             "GUARDIANES POR L A PAZ"                                          El programa de Guardianes por la Paz forma parte de la política social que la Delegación Azcapotzalco, implementado a través de la Subdirección de Servicios Sociales y se articula con otros programas como el Programa de Talleres para Estudiantes de 1° y 2° de Secundaria</t>
  </si>
  <si>
    <t>Unidad Habitacional</t>
  </si>
  <si>
    <t>Todos los Habitantes de esta Colonia</t>
  </si>
  <si>
    <t>Todos los Habitantes de estas Delegación</t>
  </si>
  <si>
    <t>Todos los Habitantes de estas Colonias</t>
  </si>
  <si>
    <t>4411
"Premios"</t>
  </si>
  <si>
    <t>Rehabilitación de Alumbrado Público.</t>
  </si>
  <si>
    <t>Rehabilitación de Alumbrado Público en 50 Colonias de la Demarcacion.</t>
  </si>
  <si>
    <t>Construcción de Centro Social.</t>
  </si>
  <si>
    <t>Construcción de Centro Social de Servicios Comunitarios Cananea.</t>
  </si>
  <si>
    <t>Rehabilitación y Mantenimiento del Centro Historico de Azcapotzalco.</t>
  </si>
  <si>
    <t>Del 1 de enero al 31 de diciembre de 2017 (2)</t>
  </si>
  <si>
    <t>PERÍODO:  ENERO-DICIEMBRE 2017</t>
  </si>
  <si>
    <t xml:space="preserve">OPERACIÓN DE PANTEONES PUBLICOS </t>
  </si>
  <si>
    <t>OPERACIÓN DE PANTEONES PUBLICOS</t>
  </si>
  <si>
    <t>225</t>
  </si>
  <si>
    <t>FONDO, CONVENIO, SUBSIDIO O PARTICIPACIÓN:  5.P.6.6.5. "RECURSOS FEDERALES-APORTACIONES FEDERALES PARA LAS ENTIDADES FEDERATIVAS Y MUNICIPIOS-FONDO DE APORTACIONES PARA LA INFRAESTRUCTURA SOCIAL (FAIS)- 2016 - REMANENTES DEL PRINCIPAL"</t>
  </si>
  <si>
    <t>FONDO, CONVENIO, SUBSIDIO O PARTICIPACIÓN: 5.P.6.6.5. "RECURSOS FEDERALES-APORTACIONES FEDERALES PARA LAS ENTIDADES FEDERATIVAS Y MUNICIPIOS-FONDO DE APORTACIONES PARA LA INFRAESTRUCTURA SOCIAL (FAIS)- 2016 - REMANENTES DEL PRINCIPAL"</t>
  </si>
  <si>
    <t>FONDO, CONVENIO, SUBSIDIO O PARTICIPACIÓN:  5.P.6.6.6. "RECURSOS FEDERALES-APORTACIONES FEDERALES PARA LAS ENTIDADES FEDERATIVAS Y MUNICIPIOS-FONDO DE APORTACIONES PARA LA INFRAESTRUCTURA SOCIAL (FAIS)- 2016 - REMANENTES DE INTERESES DE RECURSOS FEDERALES".</t>
  </si>
  <si>
    <t>FONDO, CONVENIO, SUBSIDIO O PARTICIPACIÓN: 5.P.6.6.6. "RECURSOS FEDERALES-APORTACIONES FEDERALES PARA LAS ENTIDADES FEDERATIVAS Y MUNICIPIOS-FONDO DE APORTACIONES PARA LA INFRAESTRUCTURA SOCIAL (FAIS)- 2016 - REMANENTES DE INTERESES DE RECURSOS FEDERALES"</t>
  </si>
  <si>
    <t>FONDO, CONVENIO, SUBSIDIO O PARTICIPACIÓN: 5.M.Y.7.3 "RECURSOS FEDERALES-PROVISIONES SALARIALES Y ECONOMICAS-PROYECTO DE DESARROLLO REGIONAL IV-2017-LIQUIDA DE RECURSOS ADICIONALES DE PRINCIPALES"</t>
  </si>
  <si>
    <t>FONDO, CONVENIO, SUBSIDIO O PARTICIPACIÓN:  5.P.6.4.5. "RECURSOS FEDERALES-APORTACIONES FEDERALES PARA LAS ENTIDADES FEDERATIVAS Y MUNICIPIOS-FONDO DE APORTACIONES PARA LA INFRAESTRUCTURA SOCIAL (FAIS)- 2014 - LIQUIDA REMANENTES DEL PRINCIPAL"</t>
  </si>
  <si>
    <t>FONDO, CONVENIO, SUBSIDIO O PARTICIPACIÓN: 5.P.6.4.6. "RECURSOS FEDERALES-APORTACIONES FEDERALES PARA LAS ENTIDADES FEDERATIVAS Y MUNICIPIOS-FONDO DE APORTACIONES PARA LA INFRAESTRUCTURA SOCIAL (FAIS)- 2014 - LIQUIDA REMANENTES DE INTERESES DE RECURSOS FEDERALES"</t>
  </si>
  <si>
    <t>FONDO, CONVENIO, SUBSIDIO O PARTICIPACIÓN: 5.P.6.7.3. "RECURSOS FEDERALES-APORTACIONES FEDERALES PARA LAS ENTIDADES FEDERATIVAS Y MUNICIPIOS-FONDO DE APORTACIONES PARA LA INFRAESTRUCTURA SOCIAL (FAIS)- 2017 - LIQUIDA DEL PRINCIPAL."</t>
  </si>
  <si>
    <t>A)No presenta variación entre el presupuesto Devengado y el Programado.</t>
  </si>
  <si>
    <t xml:space="preserve">B)No presenta variación entre el presupuesto ejercido y el devengado.  </t>
  </si>
  <si>
    <t xml:space="preserve">La variación entre Metas Programadas al Periodo y del Índice de Cumplimiento Presupuestal Previsto al Periodo, es derivada de la declaratoria de emergencia con motivo del fenómeno sísmico ocurrido el 19 de septiembre, por lo en los meses de septiembre y octubre no fue posible llevar a cabo todas las actividades programadas. </t>
  </si>
  <si>
    <t>En el Capitulo 6000 "Invesión Pública" en  División de terrenos y construcción de obras de urbanización</t>
  </si>
  <si>
    <t xml:space="preserve">En el capitulo 3000 en: Servicios profesionales, científicos, técnicos integrales y otros. </t>
  </si>
  <si>
    <t>Se brindo atenciòn a la Casa de emergencia para mujeres victimas de violencia, 55 beneficiarias , apoyo en especie asi como contención psicológica, asesoría jurídica, apoyo de trabajo social, atención médica y talleres de habilidades para el trabajo, así como de habilidades sociales que colaboren con su empoderamiento y la visibilización de la violencia.
Se realizó la jornada por los Derechos de la Mujer para reflexionar sobre la condición de género
Se entregaron los apoyos mensuales a las beneficiarias, en este periodo se entregaron un total de 300 apoyos.</t>
  </si>
  <si>
    <t xml:space="preserve">Se continuó con la promoción de las actividades deportivas que se desarrollaron en los Centros Deportivos de la delegación en beneficio de la salud de los habitantes de Azcapotzalco. Se llevaron a cabo 112 actividades deportivas, de activación física y de recreación. en los parques azcatl paqui, alameda norte, parque la española, parque hundido y jardín hidalgo se llevaron a cabo 34 eventos respectivamente con actividades de zumba para beneficio de mujeres en un rango de edad de 18 a 56 años de edad, en el módulo tlatilco se llevaron a cabo 12 eventos de activación física para adultos mayores, 21 eventos de zumba para las mujeres de las colonias aledañas a dicho módulo deportivo, en el deportivo Azcapotzalco, durante el mes de octubre se realizaron el torneo de basquetball (con la participación de 130 atletas), y el XIII campeonato nacional de TAE NWON DO, igualmente en octubre se llevo acabo la carrera por el dia de la resistencia indígena por las calles aledañas al parque Tezozomoc. Asi mismo en octubre se entrego la segunda ministración de los programas sociales “apoyos económicos a niñas y niños chitololos” y de “apoyo económico a deportistas de alto rendimiento,en noviembre se celebraron los juegos preparativos de basquetboll rumbo a los distritales, además de una exhibición de box en las categorías amateur y profesional, entre otras actividades, asi mismo , en diciembre se efectuo la final del torneo cachibol, las semifinales y la final de los equipos de futbol y futbol 7, en este mes se concluyeron los apoyos económicos. Finalmente en la unidad habitacional el rosario se llevaron acabo 15 actividades de activación física, cada domingo del trimestre se llevaron acabo paseos ciclistas a través de la avenida camarones y activación física a lo largo del trayecto, asi mismo se llevaron a cabo dos radadas nocturnas. </t>
  </si>
  <si>
    <t>591</t>
  </si>
  <si>
    <t>1.30</t>
  </si>
  <si>
    <t>611</t>
  </si>
  <si>
    <t>1323</t>
  </si>
  <si>
    <t>52</t>
  </si>
  <si>
    <t>13</t>
  </si>
  <si>
    <t>2395</t>
  </si>
  <si>
    <t>1920</t>
  </si>
  <si>
    <t>178</t>
  </si>
  <si>
    <t>50.88</t>
  </si>
  <si>
    <t>2660</t>
  </si>
  <si>
    <t>9711</t>
  </si>
  <si>
    <t>18634</t>
  </si>
  <si>
    <t>10787.10</t>
  </si>
  <si>
    <t>144664.56</t>
  </si>
  <si>
    <t>95045.57</t>
  </si>
  <si>
    <t>54</t>
  </si>
  <si>
    <t>1932</t>
  </si>
  <si>
    <t>159</t>
  </si>
  <si>
    <t>159478</t>
  </si>
  <si>
    <t>217900</t>
  </si>
  <si>
    <t>25657</t>
  </si>
  <si>
    <t>12989</t>
  </si>
  <si>
    <t>274</t>
  </si>
  <si>
    <t>7135</t>
  </si>
  <si>
    <t>6524</t>
  </si>
  <si>
    <t>Se realizó la ampliación y equipamiento de una clínica comunitaria, calle Liberato Lara s/n, esq. Gral. Joaquín Amaro, colonia ampliación San Pedro Xalpa, delegación Azcapotzalco, así como, la ampliacion del centro de salud San Rafael para consultorio dental", en la colonia Nuevo San Rafael.</t>
  </si>
  <si>
    <t>Se realizó la rehabilitación de Trotapistas, en los deportivos Ceylán, Xochinahuac y Azcapotzalco, ubicados dentro del perímetro delegacional, se dio mantenimiento y rehabilitación del salón de usos múltiples en el deportivo Xochinahuac, Rehabilitación de canchas, en la colonia Cosmopolita  Ampliación y Arreglo de las Canchas (mallas) en la colonia Sector Naval.</t>
  </si>
  <si>
    <t>Se adquirio Otros productos minerales no metálicos, Artículos metálicos para la construcción y Conservación y mantenimiento menor de inmuebles</t>
  </si>
  <si>
    <t>Se está en el centro de cultura cananea, en el cual se ha realizado, despalme, excavaciones, cimentaciones de edificios, construcción del juego de pelota con muros de piedra, acarreos de materiales sobrantes, muros de los talleres, a base de blocks, cadenas, castillos, columna, través y construcción de cisterna de 18,000 litros, asi como el principio de los trabajos para la construcción de la velaría en la unidad habitacional Aquiles Córdova morán.</t>
  </si>
  <si>
    <t xml:space="preserve">En octubre se culminó el 2do encuentro metropolitano de danza regional en el foro de cultura Azcapotzalco con un público alrededor de 950 personas, se celebró el festival cultura gastronómico, celebración del día de muertos en diferentes puntos de la demarcación delegacional, como parte de la conmemoración se presentó la obra la llorona, el rosario de los muertos y don juan tenorio, la compañía profesional de teatro de Azcapotzalco creo 3 obras (como me lo contaron… te lo cuento, calacas y palomas y la manifestación) y ofrecieron 30 funciones, por su parte la orquesta sinfónica infantil y juvenil de Azcapotzalco realizo presentaciones en 10 colonias y parques de la delegación, entre el 15 y 25 de diciembre se realizaron actividades decembrina en la explanada delegacional, las cuales incluyeron posadas, cantantes versátiles, danza y obras de teatro. </t>
  </si>
  <si>
    <t>En el evento “Domingo de Opera”, que se efectuaba los días domingo en el parque jardín hidalgo de esta demarcación, consistente en la presentación de un grupo de cantantes de ópera por el lapso de 12:00 a 14:00 hrs.</t>
  </si>
  <si>
    <t xml:space="preserve">Evento “jueves romántico” que se efectúa en parque hidalgo de esta demarcación, consistente en la presentación de un trio especializado en boleros por el lapso de 18:00 a20:00 hrs. </t>
  </si>
  <si>
    <t xml:space="preserve">En el programa de apoyo a estudiantes de secundaria 2017, se tiene registrado a 1360 personas estudiantes de secundaria, a las cuales se les otorga la cantidad monetaria de manera bimestra, los apoyos los otorga en función a un calendario establecido desde el inicio del programa, mismo que conocen las y los estudiantes. </t>
  </si>
  <si>
    <t xml:space="preserve">Se realizaron trabajos de mantenimiento correctivo a diversos Centros de Desarrollo Social. Los trabajos realizados fueron los siguientes:  lavado de cisterna, limpieza de azotea, lavado de tinacos, limpieza de jardineras, desazolve, albañilería, electricidad, pintura, impermeabilización, plomería, herrería. Rehabilitación de Cinco Centros de Atención Social. </t>
  </si>
  <si>
    <t>Centro integral a las adicciones, casa para el adulto mayor, casa de emergencia para mujeres víctimas de maltrato, módulo de atención a jóvenes de Azcapotzalco, centro de atención a personas discapacitadas se realizaron trabajos de rehabilitación de instalaciones: eléctrica y sanitaria, suministro y colocación de muebles de baño, lámparas y aplicación de pintura.</t>
  </si>
  <si>
    <t>En total los 14 Centros de Desarrollo Infantil da una alimentacion balanceada para combatir la desnutricion infantil que afecta principalmente a las familias bulnerables, dando un beneficio a 867 niñas y niños de la demarcacion Azcapotzalco.
Adquisición de juegos de madera para los CENDIS: La Rosita, Margarita, Tlatilco y Pro-Hogar, a cargo de la Delegación Azcapotzalco</t>
  </si>
  <si>
    <t xml:space="preserve">Se proporciona el apoyo a personal de Seguridad con Productos alimenticios y bebidas, así como con Vestuario y uniformes, productos de limpieza, Servicios de apoyo administrativo y fotocopiado. Además de la realización de dos cursos con temáticas de seguridad como son: "Prevención Social A La Violencia Social; Y "Prevención A La Delincuencia social", "el arte y la computación contra la violencia y las adicciones" colonia Euskadi, curso "Redes de Prevención del Delito desde la Economía Solidaria y las medicinas complementarias para toda la colonia", en la colonia San Francisco Tetecala, (PUEBLO). </t>
  </si>
  <si>
    <t>Se realizan recorridos en las colonias que conforman la delegación, se le da especial atención a las zonas donde los vecinos han denunciado el constante consumo de bebidas embriagantes, drogas, escandalo en vía pública y robos. Hasta la fecha se han llevado acabo 60 recorridos por las colonias: U.H: El Rosario, U.H. Presidente Madero, U.H. Francisco Villa, La española, Pasteros, San Rafael, Reynosa Tamaulipas, Santa Bárbara, San Juan Tlihuaca, Las trancas, Nueva Tezozómoc, Centro de Azcapotzalco, San Álvaro, Clavería, Nueva Santa María, Tlatílco y Victoria de las Democracias</t>
  </si>
  <si>
    <t>En apoyo a las personas afectadas por la contingencia sísmica ocurrida el 19 de septiembre del 2017, se brindó atención a la ciudadanía, despensas y cohijas asi como brigadas integradas por personal de protección civil servicio para la revisión de posibles daños estructurales al edificio delegacional, asi como el mantenimiento menor del inmueble delegacional</t>
  </si>
  <si>
    <t>Se llevó a cabo los programas de ordenamiento en vía pública apegado a la normatividad con los comerciantes que están incluidos en el programa SISCOVIP y lo que establece el Artículo 304 del Código Fiscal para el Distrito Federal, asì como el pago de sueldos y salarios al personal. Beneficiando de esta manera a 2935 oferentes, asi como la realización de 95 cambios en el sistema de comercio en via publica (siscovip)</t>
  </si>
  <si>
    <t xml:space="preserve">Se atendió al 100% de la recolección de residuos sólidos, el barrido manual y mecánico se ejecutaron 50 “jornadas de triques” que dieron atención que dieron atención a 91 solicitudes, se cumplieron 190”jornadas de limpieza”. Atendimos 41 empresas generadoras de alto volumen, se trabajó en la erradicación de los tiraderos al aire libre, logrando un avance del 56%, esencialmente en el programa estamos limpiando Azcapotzalco de tiraderos al aire libre, se realizaron talleres y platicas, reforzando la nueva cultura de separación de residuos con la entrega de folletos, carteles, se promovió la capacitación de trabajadores con la nueva reforma ambiental. </t>
  </si>
  <si>
    <t>Acciones Realizadas:</t>
  </si>
  <si>
    <t>Una de las demandas más solicitadas es la atención a la poda y derribo de árboles, en el periodo descrito se realizaron 3128 podas y el derribo de 116 árboles previo dictamen, destacando las siguientes jornadas en comunidades como: Unidad Habitacional El Rosario, Se siguen realizando jornadas en comunidad, en la atención de las áreas verdes, con poda de pasto, barrido, destacando la U. H. El Rosario, en el sector 2 BB. Con esto se estima que se beneficiaron a más de 47 mil personas.</t>
  </si>
  <si>
    <t>Se rehabilitaron luminarias cambiando o reponiendo material de falla (lámpara, balastro, fotoceldas, líneas de alimentación), así como, la rehabilitaron circuitos, cambiando o reponiendo o reconectando equipos de control y líneas de alimentación de los circuitos de alumbrado público, con la finalidad de contribuir al ahorro de energía se sustituyeron gradualmente las luminarias de 250W por de 140 W.</t>
  </si>
  <si>
    <t>Se realizaron trabajos de trazo y nivelación, corte de carpeta asfáltica, excavación de zanja, cama de arena, suministro y colocación de tubería, acarreos, conexión de descargas domiciliarias, relleno y compactación de zanja, asfaltado de la zanja, construcción de pozo de visita, en 30 colonias como son: Santa Maria Maninalco, victoria de las democracias, santa cruz acayucan, el recreo, claveria, un hogar para cada trabajador, nueva santa maria, aldana, del gas, tlatilco, prohogar, aguilera, patrimonio familiar, la raza, arenal, barrio santo tomas, obrero popular, san juan tlihuaca, san alvaro, santa apolonia, tezozomoc, jardìn azpeitia, nueva españa, san andres barrio, san sebastian, prohogar ii, libertad, santo tomas barrio.</t>
  </si>
  <si>
    <t>la Adquisición de Material de limpieza, Cal, yeso y productos de yeso, Herramientas menores y Otros materiales y artículos de construcción y reparación.</t>
  </si>
  <si>
    <t>ampliación de las instalaciones del campamento mecoaya, ampliación y rehabilitación al centro de atención de respuesta de emergencias (protección civil) y 16 centros de capacitación para el manejo de residuos sólidos , se llevaron a cabo trabajos de cimentación, todo tipo de conexiones, drenaje, electricidad, colocación de castillos, muros, acabados, colocación de instalación sanitaria y eléctrica.</t>
  </si>
  <si>
    <t>Se realizaron trabajos varios en 20 frentes: reforzamiento estructural edificio delegacional, mantenimiento de kiosco en la nueva santa maría, rehabilitación de camellón en la u. h. miguel hidalgo, colocación de 14 letreros en la delegación, balizamiento en la glorieta de camarones, construcción de trota pista en prolongación san carlos, colocación de juegos en la alameda norte, construcción de velaría en la u.h. Aquiles córdoba morán.</t>
  </si>
  <si>
    <t>Abrir cepas, reparar fugas de tubo de asbesto, PVC, de diferentes diametros y suministro de agua potable en pipas población beneficiada 233,000</t>
  </si>
  <si>
    <t xml:space="preserve">Se han realizado los trabajos de dispersión de bienes tal y como fue solicitado por los representantes de las colonias como los servicios para la atención de las unidades habitacionales correspondientes a esta demarcación. </t>
  </si>
  <si>
    <t>Mantenimiento a las áreas comunes y a la aplicación de nuevas tecnologías para la mejorar la calidad de la vida de las familias de las U.H. y colonias beneficiadas</t>
  </si>
  <si>
    <t>Brindar a la población servicios de operación de servicios funerarios en el aspecto de panteones públicos, por los conceptos de servicio en cementerios y crematorios públicos.</t>
  </si>
  <si>
    <t xml:space="preserve">se realizaron servicios en cementerios y crematorios en beneficios de la poblacion </t>
  </si>
  <si>
    <t xml:space="preserve">En el capitulo 2000 en: Combustibles, lubricantes y aditivos. </t>
  </si>
  <si>
    <t>Se adquirirán 8 (VEO): que se integran de 1 camión con brazo hidráulico para alumbrado de 13 metros de alto; 2 camionetas Pick Up con capacidad de 3.5 toneladas; 4 camiones de redilas con capacidad de 3.5 toneladas y 1 pipa para agua tratada con capacidad de 10 M3.</t>
  </si>
  <si>
    <t>Adquisición de 9 piezas que se integra de: Meta 1: 3 (MAQ) 1 maquina pinta rayas, 1 apisonador de impacto tipo bailarina, 1 revolvedora para concreto de un saco capacidad 255 lts; Meta 2: 5 (EQI): 1 mini cargador, 1 aditamento destoconador para mini cargador, 1 planta solar a gasolina, 2 remolques para mini cargador Meta 3: 1 (VEL) 1 barredora de 4 yardas cubias.</t>
  </si>
  <si>
    <t>Adquisición de 79 (EIN) se integran por: 10 impresoras con las característica: impresión Laser, conectividad: puertos de dispositivo/Host USB 2.0 de alta velocidad, Fast Ethernet 10 Base T/100base-TX, velocidad de impresión (ISO), hasta 45PPM, impresión negro y 1 Plotter para conexión a Ethernet, Wifi, impresión 1,200X1,200 ppp, colores de tinta (Cian, Magenta, Amarillo y negro), alimentación de hojas y cortador automático, 2 servidores Poweredge R630 con las características: chasís de 8 discos duros de 2.5", 2 ranuras PCL,procesador 2 Intel, Xeon E5-2620 V4 de 2.1 Ghz, memoria Caché de 20 M, 8GT/sQPI, turbo, HT; 8 C/16 T(85 W) Mem Max de 2,133 MHz con discos duros SAS de conexión en caliente de 1TB y 30 Switch para redes, administrables velocidad GIGABIT de 48 puertos, POE VOZ y datos para montaje en Rack; 1 UPS de 5 KVA; 5 No Break de 1000 VA/500W y 30 paneles de parcheo para redes, con 148 puertos; META 2: 110 (COM) por la adquisición de 110 Computadoras de escritorio con 4GB, en Ram, DDR3 1,600 Mhz, disco duro de 500GB y Windows 7 PRO 64 Bits español.</t>
  </si>
  <si>
    <t>Se ejecutarán trabajos de rehabilitación y mantenimiento al sistema de drenaje en 4.08 (KIL) que consisten en: sustitución de tuberia asi como la construcción de pozos para descargas de aguas residuales.  En las siguientes calles y Colonias de la demarcación; Calle 16, Col. Liberación; Calz. Santo Tomas, Col. Barrio Santo Tomas; Norte 75, Col. Obrero Popular; San Juan Tlihuaca, Col. San Juan Tlihuaca; Libertad, Col. San Alvaro; en las calles: Chatines, Pimas, Huaves Norte y Xochimilcas, Col. Tezozómoc; en las calles de Perejil, Tomillo y Jacarandas, Col. Victoria de las Democracias; en las calles de: Santa Cruz Acayucan, Querétaro, y Tochtli, Col. Santa Apolonia; Tejocote, Col. Santa María Maninalco; Hacienda Rosario, Col. Prados del Rosario; Privada Manuel M. Contreras, Col. Pueblo de Santa Bárbara; y Pino, Col. Pasteros.</t>
  </si>
  <si>
    <t>Realizar trabajos de mantenimiento y rehabilitación a la red secundaria de agua potable, ejecutando los trabajos en 4,705 (ML) que consisten en: Trazo y nivelación para desplante de estructura para obra hidráulica, con equipo de topografía, incluye materiales para señalamiento, Corte con sierra en pavimento de concreto asfáltico, Demolición por medios mecánicos de pavimento de concreto asfáltico, Excavación por medios mecánicos, Relleno de zanja con tepetate, carga y acarreo de material fino granular, carga y acarreo de material de demolición, suministro y colocación de costales de plástico llenos de tepetate para represas de control de agua, cama de arena para asiento de ductos, Suministro e Instalación de tubo de polietileno de alta densidad, Suministro, Instalación y pruebas de toma domiciliaria, Atraque de concreto hidráulico, carrete largo de fierro, Tapa ciega de fierro fundido, Codo de fierro fundido, Junta Gibault, Cruz de fierro fundido, Te de fierro fundido, Válvula de compuerta Vástago, Construcción de caja tipo 3-3-B, Suministro e Instalación de stubend de polietileno de alta densidad, Prueba hidrostática para tubo de 101 mm de diámetro, Desinfección de tubería con hipoclorito de calcio granular y agua, Carpeta de concreto asfáltico en agregado de 19mm y asfalto.</t>
  </si>
  <si>
    <t>Se realizarán trabajos de mantenimiento en 20,951.18 (M2) que consisten en: renivelación de brocales, fresado, aplicación de riego de liga e impregnación y colocación de carpeta asfáltica.</t>
  </si>
  <si>
    <t>PRESUPUESTO PARTICIPATIVO 2017</t>
  </si>
  <si>
    <t>4412
"Ayudas sociales a personas u hogares de escasos recursos"</t>
  </si>
  <si>
    <t>Escuelas E Inistituciones</t>
  </si>
  <si>
    <t>Instituciones</t>
  </si>
  <si>
    <t>A) Variaciones entre el Presupuesto Devengado y el Programado: la variación entre el presupuesto devengando y el programado deriva a los ajustes presupuestales generados por las faltas injustificadas así como las bajas del personal, cabe mencionar que el concepto de honorarios asimilables a salarios se encuentra en proceso de registro de gasto en el mes de diciembre, asimismo, se ha cubierto en su totalidad el presupuesto asignado al capítulo.</t>
  </si>
  <si>
    <t>B) Variación entre el presupuesto ejercido y el devengado: La variación entre el presupuesto ejercido y el devengado deriva a que los conceptos de Apoyos colectivos y Liquidaciones por indemnizaciones y por sueldos y salarios caídos se encuentran en trámite de registro de pago, los cuales serán cubiertos en el registro del Pasivo Circulante.</t>
  </si>
  <si>
    <t>A) Variaciones entre el Presupuesto Devengado y el Programado: La variación entre el presupuesto devengado y el presupuesto programado deriva a que el concepto Otros impuestos derivados de una relación laboral para personal sindicalizado así como de estructura, se presentan como remanentes que no serán utilizados toda vez que se cubrió en su totalidad dicho concepto.</t>
  </si>
  <si>
    <t xml:space="preserve">La varicación entre Metas Programadas al Periodo y del Índice de Cumplimiento Presupuestal Previsto al Periodo, deriva a que en los meses de enero a diciembre, con los recursos humanos y económicos y materiales, fue posible realizar un mayor número de apoyos sociales en beneficio de la población abierta. </t>
  </si>
  <si>
    <t>La variación entre Metas Programadas al Periodo y del Índice de Cumplimiento Presupuestal Previsto al Periodo, deriva a la declaratoria de emergencia con motivo del fenómeno sísmico ocurrido el 19 de septiembre, por lo en los meses de septiembre y octubre no fue posible llevar a cabo todas las actividades deportivas y recreativas que se tenían programadas.</t>
  </si>
  <si>
    <t>La variación entre Metas Programadas al Periodo y del Índice de Cumplimiento Presupuestal Previsto al Periodo, deriva a que la construcción de la obra “La Velaría en la Unidad Habitacional Aquiles Córdova Morán”, se encuentra en proceso, asimismo, el registro de pago de ambas obras se realizara en el periodo de registro del Pasivo Circulante.</t>
  </si>
  <si>
    <t xml:space="preserve">La variación entre Metas Programadas al Periodo y del Índice de Cumplimiento Presupuestal Previsto al Periodo, deriva al mayor aprovechamiento de los Recursos Humanos, Materiales y Económicos, en el Programa de Apoyo a la Educación en el Ejercicio 2017. </t>
  </si>
  <si>
    <t>La variación entre Metas Programadas al Periodo y del Índice de Cumplimiento Presupuestal Previsto al Periodo, deriva a que el trámite de pago de la Actividad de Mantenimiento y Conservación de Infraestructura de Desarrollo Social serán cubiertos en el registro del Pasivo Circulante.</t>
  </si>
  <si>
    <t xml:space="preserve">La variación entre Metas Programadas al Periodo y del Índice de Cumplimiento Presupuestal Previsto al Periodo, deriva a que esta Actividad Institucional está en función la demanda ciudadana, misma que fue mayor a la esperada, optimizando los Recursos Humanos, Económicos y Materiales, brindando así apoyos a Adultos mayores, Discapacitados y ciudadanía en general, así mismo el registro del trámite de pago se realizara en el registro del Pasivo Circulante. </t>
  </si>
  <si>
    <t>La Variación entre Metas Programadas al Periodo y del Índice de Cumplimiento Presupuestal Previsto al Periodo, deriva a que en esta Actividad Institucional esta en función a la demanda ciudadana que acuden a las oficinas de Fomento al Empleo y a las micro ferias del empleo a cargo de esta delegación, resultando superior a la demanda esperada, se atendieron todas las peticiones optimizando los Recursos Humanos, Materiales y Económicos.</t>
  </si>
  <si>
    <t xml:space="preserve">La variación entre Metas Programadas al Periodo y del Índice de Cumplimiento Presupuestal Previsto al Periodo, deriva a que el registro del trámite de pago de la Actividad Institucional, se realizara en el registro de Pasivo Circulante, así mismo se realizaron las metas que se tenían programadas. </t>
  </si>
  <si>
    <t xml:space="preserve">La variación entre Metas Programadas al Periodo y del Índice de Cumplimiento Presupuestal Previsto al Periodo, deriva a que esta Actividad Institucional está sujeta a las necesidades de la población, resultando superior a la demanda esperada, debido a ello se optimizando los recursos humanos, materiales y Económicos, con lo que fue posible brindar los servicios complementarios de vigilancia, cabe señalar que se encuentra en trámite de pago el cual se llevara en el registro del Pasivo Circulante. </t>
  </si>
  <si>
    <t>La variación entre Metas Programadas al Periodo y del Índice de Cumplimiento Presupuestal Previsto al Periodo, deriva a la declaratoria de emergencia con motivo del fenómeno sísmico ocurrido el 19 de septiembre, realizando Actividades de Protección Civil, en función de la demanda poblacional, asimismo cabe señalar que se encuentra en trámite de pago el cual se llevara en el registro del Pasivo Circulante.</t>
  </si>
  <si>
    <t>La Variación entre Metas Programadas al Periodo y del Índice de Cumplimiento Presupuestal Previsto al Periodo, deriva a que la Actividad Institucional se encuentra sujeta a la demanda de comerciantes establecidos y ambulantes, ante esta demanda fue necesario atender a un número mayor de comerciantes, rebasando la meta física programada, con el mayor aprovechamiento de los Recursos Humanos, Materiales y Económicos.</t>
  </si>
  <si>
    <t>La Variación entre Metas Programadas al Periodo y del Índice de Cumplimiento Presupuestal Previsto al Periodo, deriva a que la Actividad Institucional se encuentra sujeta a la demanda de pequeños empresarios, ante esta demanda fue necesario atender a un número mayor rebasando la meta física programada, optimizando los Recursos Humanos, Materiales y Económicos.</t>
  </si>
  <si>
    <t>La variación entre Metas Programadas al Periodo y del Índice de Cumplimiento Presupuestal Previsto al Periodo, deriva a que esta Actividad Institucional está sujeta a las necesidades de la población, en este caso la demanda de esta actividad fue mayor a la esperada, realizando recorridos de recolección domiciliaria, barrido manual y el programa "Estamos limpiando Azcapotzalco de tiraderos al Aire Libre", optimizando los Recursos Humanos, Materiales y Económicos.</t>
  </si>
  <si>
    <t>La Variación entre Metas Programadas al Periodo y del Índice de Cumplimiento Presupuestal Previsto al Periodo, deriva a que en esta Actividad Institucional no fueron completadas las metas, debido a las condiciones óptimas en que se encuentra el sistema secundario del drenaje, siendo así que se realizaron solo el mantenimiento al sistema de drenaje que fue necesario en las diferentes colonias de la demarcación en beneficio de la población.</t>
  </si>
  <si>
    <t>La Variación entre Metas Programadas al Periodo y del Índice de Cumplimiento Presupuestal Previsto al Periodo, deriva a que esta Actividad Institucional está sujeta a la demanda ciudadana, aprovechamiento de los Recursos Humanos Materiales y Económico para realizar trabajos de mantenimiento a parques y jardines logrando superar la meta a la esperada.</t>
  </si>
  <si>
    <t>La Variación entre Metas Programadas al Periodo y del Índice de Cumplimiento Presupuestal Previsto al Periodo, deriva a que esta Actividad Institucional está sujeta a la demanda ciudadana, optimizando los Recursos Humanos, Materiales y Económico existentes fue posible superar la Meta Física esperada para la Poda de Árboles.</t>
  </si>
  <si>
    <t xml:space="preserve">A) Variaciones entre el Presupuesto Devengado y el Programado: La variación entre el presupuesto devengado y el presupuesto programado, se deriva a que el trámite de pago encuentra en proceso para los conceptos de Material eléctrico y electrónico, vestuario y uniformes; Prendas de seguridad y protección personal, debido a que los proveedores no presentaron las facturas en tiempo y forma. </t>
  </si>
  <si>
    <t>B) Variación entre el presupuesto Ejercido y el Devengado: la variación entre el presupuesto ejercido y el presupuesto devengado deriva a que los conceptos de Material eléctrico y electrónico, Vestuario y uniformes; Cemento y productos de concreto, se encuentran en proceso de trámite de pago los cuales serán registrados con Pasivo Circulante.</t>
  </si>
  <si>
    <t>A) Variaciones entre el Presupuesto Devengado y el Programado: La variación entre el presupuesto devengado y el presupuesto programado, se deriva a que el trámite de pago se encuentra en proceso para el concepto Otras Ayudas Sociales a Personas, debido a que los proveedores no presentaron las facturas en tiempo y forma.</t>
  </si>
  <si>
    <t>A) Variaciones entre el Presupuesto Devengado y el Programado: La variación entre el presupuesto devengando y el programado, se deriva a los ajustes presupuestales en el concepto Gratificaciones de Fin de Año por las faltas injustificadas así como las bajas del personal, cabe señalar que se ha cubierto en su totalidad el presupuesto asignado al presente capitulo.</t>
  </si>
  <si>
    <t>A) Variación entre el Presupuesto Devengado y el Programado: La variación entre en presupuesto devengado y el presupuesto programado, se deriva a que el trámite de pago se encuentra en proceso para los conceptos Artículos metálicos para la construcción y Herramientas menores, debido a que los proveedores no presentaron las facturas en tiempo y forma.</t>
  </si>
  <si>
    <t>A) Variaciones entre el Presupuesto Devengado y el Programado: La variación entre el presupuesto devengado y el presupuesto programado, se deriva a que los conceptos de Espectáculos culturales y Servicios profesionales, científicos, técnicos integrales y otros, son recursos remanentes.</t>
  </si>
  <si>
    <t>A) Variaciones entre el Presupuesto Devengado y el Programado: La variación entre el presupuesto devengado y el presupuesto programado, se deriva a que el trámite de pago se encuentra en proceso para el concepto Otros Equipos, debido a que el proveedor no presento las facturas en tiempo y forma.</t>
  </si>
  <si>
    <t>A) Variaciones entre el Presupuesto Devengado y el Programado: La variación entre el presupuesto devengado y el presupuesto ejercido, se deriva a la presencia de proyectos que se encuentran en la cartera de proyectos multianuales, O02D27074 "Pavimentación de la Calle Poniente 146 en la Delegación Azcapotzalco" y O02D27074 "Pavimentación de la Calle Poniente 148 en la Delegación Azcapotzalco."</t>
  </si>
  <si>
    <t>B) Variación entre el Presupuesto Ejercido y el Devengado: La variación entre el presupuesto ejercido y el devengado, se deriva a que los conceptos de Servicios de limpieza y manejo de desechos y Servicios de jardinería y fumigación, se encuentran en proceso de trámite de pago los cuales serán registrados con Pasivo Circulante.</t>
  </si>
  <si>
    <t>B) Variación entre el presupuesto Ejercido y el Devengado: La variación que entre el presupuesto ejercido y el presupuesto devengado, se deriva a que el concepto Otras ayudas sociales a personas se encuentra en proceso de trámite de pago el cual será registrado con Pasivo Circulante</t>
  </si>
  <si>
    <t>B) Variación entre el Presupuesto Ejercido y el Devengado: La variación entre el presupuesto ejercido y el devengado deriva a que los conceptos Sueldos base al personal permanente y Sueldos al personal a lista de raya base se encuentran en proceso de trámite de pago los cuales serán registrados con Pasivo Circulante.</t>
  </si>
  <si>
    <t>B) Variación entre el presupuesto Ejercido y el Devengado: La variación entre el presupuesto ejercido y el presupuesto devengado deriva a que el concepto de Mezcla Asfáltica se encuentra en proceso de trámite de pago el cual será registrado con Pasivo Circulante.</t>
  </si>
  <si>
    <t>B) Variación entre el Presupuesto Ejercido y el Devengado: La variación entre el presupuesto ejercido y el presupuesto devengado, se deriva a que el concepto Conservación y mantenimiento menor de inmuebles, se encuentra en proceso de trámite de pago el cual será registrado con Pasivo Circulante.</t>
  </si>
  <si>
    <t>B) Variación entre el Presupuesto Ejercido y el Devengado: La variación entre el presupuesto ejercido y el presupuesto devengado, se deriva a que los conceptos Otro mobiliario y equipo educacional y recreativo; Vehículos y equipo terrestre destinados a servicios públicos y la operación de programas públicos; Maquinaria y equipo agropecuario, se encuentran en proceso de trámite de pago los cuales serán registrados con Pasivo Circulante.</t>
  </si>
  <si>
    <t>La variación entre Metas Programadas al Periodo y del Índice de Cumplimiento Presupuestal Previsto al Periodo, se deriva a que los señalamientos viales y peatonales se encuentra buenas condiciones, por lo que el número de trabajos de balizamiento fue menor a lo esperado.</t>
  </si>
  <si>
    <t>La variación entre Metas Programadas al Periodo y del Índice de Cumplimiento Presupuestal Previsto al Periodo, se deriva a que se optimizaron los Recursos Humanos Materiales y Econoómicos, logrando el Mantenimiento, Conservación y Rehabilitación en Edificios Públicos.</t>
  </si>
  <si>
    <t>La variación entre Metas Programadas al Periodo y del Índice de Cumplimiento Presupuestal Previsto al Periodo, se deriva a que no se han presentado las condiciones adecuadas para realizar los trabajos de Mantenimiento a las Vialidades peatonales a cargo de esta delegación.</t>
  </si>
  <si>
    <t xml:space="preserve">La variación entre Metas Programadas al Periodo y del Índice de Cumplimiento Presupuestal Previsto al Periodo, se deriva a que las obras de mantenimiento a vialidades secundarias están en proceso, las cuales se concluirán a finales del mes de diciembre. </t>
  </si>
  <si>
    <t>La variación entre Metas Programadas al Periodo y del Índice de Cumplimiento Presupuestal Previsto al Periodo, se deriva a que en esta Actividad Institucional está sujeta a la demanda ciudadana, por lo cual se optimizaron los Recursos Humanos, Materiales y Económicos para realizar trabajos de Mantenimiento, Conservación y Rehabilitación de la Imagen Urbana.</t>
  </si>
  <si>
    <t>La variación que se observa entre la meta física programada y alcanzada, se deriva al aprovechamiento de los Recursos Humanos, Materiales y Económicos para los trabajos de Señalamiento en Vialidades Peatonales y Vehiculares a cargo de esta delegación.</t>
  </si>
  <si>
    <t>La variación entre Metas Programadas al Periodo y del Índice de Cumplimiento Presupuestal Previsto al Periodo, se deriva al aprovechamiento de los Recursos Humanos, Materiales y Económicos para los trabajos de Mantenimiento, Conservación y Rehabilitación de Infraestructura de Agua Potable, ejecutados durante el Ejercicio 2017.</t>
  </si>
  <si>
    <t xml:space="preserve">La variación entre Metas Programadas al Periodo y del Índice de Cumplimiento Presupuestal Previsto al Periodo, se deriva a que los trabajos de Colocación de Alumbrado Público, se presenta en buenas condiciones, además está sujeto a las solicitudes de la población. </t>
  </si>
  <si>
    <t>La variación entre Metas Programadas al Periodo y del Índice de Cumplimiento Presupuestal Previsto al Periodo, se deriva a que los trabajos se encuentran en proceso, debido a la fecha de las adjudicaciones.</t>
  </si>
  <si>
    <t>La variación entre Metas Programadas al Periodo y del Índice de Cumplimiento Presupuestal Previsto al Periodo, se deriva a que esta Actividad Institucional, está sujeta a las solicitudes de la ciudadanía, asimismo, se encuentra en trámite de registro de pago, el cual será cubierto en el registro del Pasivo Circulante.</t>
  </si>
  <si>
    <t>La variación entre Metas Programadas al Periodo y del Índice de Cumplimiento Presupuestal Previsto al Periodo, se deriva a que la Actividad Institucional se encuentra en trámite de registro de pago, el cual será cubierto en el registro del Pasivo Circulante.</t>
  </si>
  <si>
    <t>4089</t>
  </si>
  <si>
    <t>153</t>
  </si>
  <si>
    <t>B) Variación entre el Presupuesto Ejercido y el Devengado: La variación entre el presupuesto ejercido y el presupuesto devengado, se deriva a que los proyectos O02D27012 “Ampliación y Equipamiento de una Clínica Comunitaria”, O02D27015 “Rehabilitación de los Museos Azcapotzalco y de los Pueblos Originales”, O02D27016 “Rehabilitación de Trotapistas, en los deportivos Ceylán, Xochinahuac y Azcapotzalco”, O02D27019 “Ampliación y rehabilitación de Centros de Capacitación para el manejo de Residuos Sólidos”, O02D27020 “Rehabilitación de Ciclovía en las Colonias Arenal, Tlatilco y Ampliación del Gas y en la Avenida Ferrocarriles Nacionales”, O02D27021 “Ampliación y Rehabilitación al Centro de Atención de Respuesta a Emergencias de Protección Civil”, O02D27023 “Rehabilitación del Parque Tezozomoc”, O02D27067 “Rehabilitación de Carpeta Asfáltica en Vialidades, en la Calle Poniente 116, Colonia Industrial Vallejo, Delegación Azcapotzalco” y O02D27071 “Construcción de Velaría en la Unidad habitacional Aquiles Córdova Morán.”, se encuentran en trámite de pago los cuales serán cubiertos en el registro de Pasivo Circulante.</t>
  </si>
  <si>
    <t>Dr. Pablo Moctezuma Barragán</t>
  </si>
  <si>
    <t>Jefe Delegacional</t>
  </si>
  <si>
    <t xml:space="preserve">        </t>
  </si>
  <si>
    <t>Director General de Administración</t>
  </si>
  <si>
    <t>Atencion Y Alimentacion Niñasy Niños Y Personal Docente De Los Centros De Desarrollo Infantil "Cendis", 950 Niñas, Niños Y Personal Docente De Los 14Cendis, Suministro De Alimentos Perecederos Y No Perecederos Del 10 Al 31 De Enero Del 2017</t>
  </si>
  <si>
    <t>Guardianes Por La Paz, 76 Beneficiarios , Apoyo Económiico Del Mes De Marzo 2017</t>
  </si>
  <si>
    <t>Multiplicadores De Asistencia Social Para La Salud, 50 Beneficiarios, Apoyo Económiico Del Mes De Marzo 2017</t>
  </si>
  <si>
    <t>Mujeres Con Ofiio, 96 Beneficiarias, Apoyo Económiico Del Mes De Marzo 2017</t>
  </si>
  <si>
    <t>Adultos Maores 60-64, 300 Beneficiarios, Apoyo Económiico Del Mes De Marzo Y Abril 2017</t>
  </si>
  <si>
    <t>Apoyo Economico A Niñas Y Niños Chintololos, 300 Beneficiarios, Apoyo Económiico Del Mes De Marzo Y Abril 2017</t>
  </si>
  <si>
    <t>Apoyo Para Estudiantes De Secundaria, 1360 Beneficiarios, Apoyo Económiico Del Mes De Marzo Y Abril 2017</t>
  </si>
  <si>
    <t>Apoyo Economico A Mujeres Y Hombres Con Discapacidad, 200 Beneficiarios, Apoyo Económiico Del Mes De Marzo Y Abril 2017</t>
  </si>
  <si>
    <t>Apoyo A Adolescentes Embarazadas, 100 Beneficiarias, Apoyo Económiico Del Mes De Marzo 2017</t>
  </si>
  <si>
    <t>Programa De Ayuda A Unidades Habitacionales, Hasta 20 Unidades Habitacionales, Apoyo Económico A Muralistas  Del Mes De Febrero 2017</t>
  </si>
  <si>
    <t>Casa De Emergencia, Para Mujeres Victimas De Violencia, 04 Beneficiarios , Apoyo En Especie Del Mes De Marzo 2017</t>
  </si>
  <si>
    <t>Casa De Emergencia, Para Mujeres Victimas De Violencia, 12 Beneficiarios , Apoyo En Especie Del Mes De Marzo 2017</t>
  </si>
  <si>
    <t>Mujeres Con Oficio, 04 Beneficiarias, Apoyo Económiico Del Mes De Marzo 2017</t>
  </si>
  <si>
    <t>Murales En Espacio Público, 01 Unidad Habitacional, Apoyo En Especie Del Mes De Marzo 2017</t>
  </si>
  <si>
    <t>Programa De Atención Y Alimentación A Niñas, Niños Y Personal Doscente De Los Centros De Desarrollo Infantil "Cendis", Hasta 950 Ninas, Niños Y Personal Docente, Apoyo Económiico Del Mes De Marzo 2017</t>
  </si>
  <si>
    <t>Programa De Atención Y Alimentación A Niñas, Niños Y Personal Doscente De Los Centros De Desarrollo Infantil "Cendis", Hasta 950 Ninas, Niños Y Personal Docente, Apoyo Económiico Del Mes De Febrero Y Marzo 2017</t>
  </si>
  <si>
    <t>Guardianes Por La Paz, 76 Beneficiarios , Apoyo Económiico Del Mes De Abril 2017</t>
  </si>
  <si>
    <t>Apoyo A Adolescentes Embarazadas, 100 Beneficiarias, Apoyo Económiico Del Mes De Abril 2017</t>
  </si>
  <si>
    <t>Apoyo Economico A Niñas Y Niños Chintololos, 400 Beneficiarios , Apoyo Económiico Del Mes De Mayo Y Junio 2017</t>
  </si>
  <si>
    <t>Multiplicadores De Asistencia Social Para La Salud, 50 Beneficiarios, Apoyo Económiico Del Mes De Abril 2017</t>
  </si>
  <si>
    <t>Mujeres Con Ofiio, 100 Beneficiarias, Apoyo Económiico Del Mes De Abril 2017</t>
  </si>
  <si>
    <t>Multiplicadores De Asistencia Social Para La Salud, 50 Beneficiarios, Apoyo Económiico Del Mes De Mayo 2017</t>
  </si>
  <si>
    <t>Guardianes Por La Paz, 76 Beneficiarios , Apoyo Económiico Del Mes De Mayo 2017</t>
  </si>
  <si>
    <t>Mujeres Con Ofiio, 100 Beneficiarias, Apoyo Económiico Del Mes De Mayo 2017</t>
  </si>
  <si>
    <t>Programa De Atención Y Alimentación A Niñas, Niños Y Personal Doscente De Los Centros De Desarrollo Infantil "Cendis", Hasta 950 Ninas, Niños Y Personal Docente, Apoyo  Del  03 Al 28 De Abril De 2017</t>
  </si>
  <si>
    <t>Programa De Atención Y Alimentación A Niñas, Niños Y Personal Doscente De Los Centros De Desarrollo Infantil "Cendis", Hasta 950 Ninas, Niños Y Personal Docente, Apoyo  Del  01 De Mayo Al 02 De Junio De 2017</t>
  </si>
  <si>
    <t>Mujeres Con Ofiio, 100 Beneficiarias, Apoyo Económiico Del Mes De Junio 2017</t>
  </si>
  <si>
    <t>Programa Social Apoyo Económico A Mujeres Y Hombres Con Discapacidad, 200 Apoyos Economicos, Apoyo Económiico De Los Meses Mayo-Junio 2017</t>
  </si>
  <si>
    <t>Guardianes Por La Paz, 76 Beneficiarios , Apoyo Económiico Del Mes De Junio 2017</t>
  </si>
  <si>
    <t>Multiplicadores De Asistencia Social Para La Salud, 50 Beneficiarios, Apoyo Económiico Del Mes De Junio 2017</t>
  </si>
  <si>
    <t>Adultos Maores 60-64,  567 Adultos Mayores De Entre 60 A 64 Años Seis Meses De Edadedad, De Ambos Sexos, Apoyo Económiico Del Mes De Mayo-Junio 2017</t>
  </si>
  <si>
    <t>Azcapotzalco Te Apoya Para Ingresar A La Educación Media Superior, 1  Beneficiario, Apoyo Económiico Por Impartición Y Operatividad De Dicha Acción Del Mes De Julio De 2017</t>
  </si>
  <si>
    <t>Programa De Alimentación A Niñas, Niños Y Personal Adscrito A La Jefatura De Los Centros De Desarrollo Infantil "Cendis", Hasta 950 Ninas, Niños Y Personal Docente, Suministro De Alimentos Perecederos Y No Perecederos  Del  02 Al 29 De Junio De 2017</t>
  </si>
  <si>
    <t>Deportistas De Alto Rendimiento, 30  Beneficiarios, Apoyo Económiico Del Mes De Julio 2017</t>
  </si>
  <si>
    <t xml:space="preserve">Presupuesto Participativo 2016, Para Los Habitantes De San Pablo Xalpa (02-084), Rehabilitacion De Escaleras Etapa "B" </t>
  </si>
  <si>
    <t>Presupuesto Participativo 2016, Habitantes De La Unidad: San Sebastian (02-088), Reencarpetado</t>
  </si>
  <si>
    <t>Presupuesto Participativo 2016, Habitantes De La Unidad Habitacional: Issfam Las Armas (02-037), Pavimentacion</t>
  </si>
  <si>
    <t>Presupuesto Participativo 2016, Habitantes De La Unidad Habitacional:Ecologica Novedades Impacto (02-020), Reencarpetamiento De Estacionamiento</t>
  </si>
  <si>
    <t>Multiplicadores De Asistencia Social Para La Salud, 50 Beneficiarios, Apoyo Económiico Del Mes De Julio 2017</t>
  </si>
  <si>
    <t>Guardianes Por La Paz, 76 Beneficiarios , Apoyo Económiico Del Mes De Julio 2017</t>
  </si>
  <si>
    <t>Apoyo Para Estudiantes De Secundaria, 1360 Beneficiarios, Apoyo Económiico Del Mes De Mayo - Junio De 2017</t>
  </si>
  <si>
    <t>Mujeres Con Ofiio, 100 Beneficiarias, Apoyo Económiico Del Mes De Julio 2017</t>
  </si>
  <si>
    <t>Murales En Espacios Públicos , Adquisición De Pintura Y Accesorios Para Pintar 1 Mural. , Apoyo  Del  30 De Junio De 2017</t>
  </si>
  <si>
    <t>Programa De Alimentación A Niñas, Niños Y Personal Adscrito A La Jefatura De Los Centros De Desarrollo Infantil "Cendis", Hasta 950 Ninas, Niños Y Personal Docente, Suministro De Alimentos Perecederos Y No Perecederos  Del  03 Al 14 De Julio De 2017</t>
  </si>
  <si>
    <t>Programa De Redes De Prevención Del Delito Desde La Económia Solidaria Y Las Medicinas Complementarias (Presupuesto Participativo), Para Colonias Y/O Pueblos: Clavería 02-008,  Del Recreo 02 018 La Raza 02 041, Santo Domingo 02 098, Cursos De 120 Hrs De Taller Salud Y Naturaleza</t>
  </si>
  <si>
    <t>Murales En Espacios Públicos, Un Mural "Ultima Batalla De Independencia" En Casa De Las Bombas En Jardín Hidalgo De Esta Delegación, Pintura Vinilica Base Agua Acabado Mate (Varios Colores)</t>
  </si>
  <si>
    <t>Azcapotzalco Te Apoya Para Ingresar A La Educación Media Superior, Hasta 400 Jovenes De La Delegación Azcapotzalco, Sillas Plegables Y Pizarrones Blancos Julio/2017</t>
  </si>
  <si>
    <t>Mujeres Con Ofiio, 100 Beneficiarias, Apoyo Económiico Del Mes De Agosto 2017</t>
  </si>
  <si>
    <t>Guardianes Por La Paz, 76 Guardianes, Apoyo Económiico Del Mes De Agosto 2017</t>
  </si>
  <si>
    <t>Multiplicadores De Asistencia Social Para La Salud, 50 Beneficiarios, Apoyo Económiico Del Mes De Agosto 2017</t>
  </si>
  <si>
    <t>Programa Social Apoyo Económico A Mujeres Y Hombres Con Discapacidad, 200 Apoyos Economicos, Apoyo Económiico De Los Meses Julio -Agosto 2017</t>
  </si>
  <si>
    <t>Apoyo Para Estudiantes De Secundaria, 1360 Beneficiarios, Apoyo Económiico Del Mes De Julio-Agosto De 2017</t>
  </si>
  <si>
    <t>Adultos Maores 60-64,  567 Adultos Mayores De Entre 60 A 64 Años Seis Meses De Edadedad, De Ambos Sexos, Apoyo Económiico Del Mes De Julio-Agosto 2017</t>
  </si>
  <si>
    <t>Apoyo Economico A Niños Y Niñas Chintololos., Hasta 400 Niños Y Niñas Chintololos, Meses De Julio Y Agosto 2017</t>
  </si>
  <si>
    <t>Programa De Alimentación A Niñas, Niños Y Personal Adscrito A La Jefatura De Los Centros De Desarrollo Infantil "Cendis", Hasta 950 Ninas, Niños Y Personal Docente, Suministro De Alimentos Perecederos Y No Perecederos  Del  18 De Agosto Al 04 De Septiembre De 2017</t>
  </si>
  <si>
    <t>Beizabal Chavez Alejandro (Reintegro Por No Cobrar)</t>
  </si>
  <si>
    <t>Carlos Antonio Bautista  (Reintegro Por No Cobrar)</t>
  </si>
  <si>
    <t>Alejandro Contreras Limon  (Reintegro Por No Cobrar)</t>
  </si>
  <si>
    <t>Gómez  López Andrea  (Reintegro Por No Cobrar)</t>
  </si>
  <si>
    <t>Jiménez  López Moises  (Reintegro Por No Cobrar)</t>
  </si>
  <si>
    <t>Aviso Por El Que Se Da A Conocer El Lineamiento Y Mecanismo De Operación De La Acción Institucional Denominada “Concursos Y Convocatorias Que Fomenten La Participación Comunitaria En Actividades Deportivas En Azcapotzalco”, 20 Beneficiarios, Apoyo  08 Y 09 De Abril De 2017</t>
  </si>
  <si>
    <t>Aviso Por El Que Se Da A Conocer El Lineamiento Y Mecanismo De Operación De La Acción Institucional Denominada “Concursos Y Convocatorias Que Fomenten La Participación Comunitaria En Actividades Deportivas En Azcapotzalco”, 30 Beneficiarios, Apoyo Económico  29 De Abril De 2017</t>
  </si>
  <si>
    <t>Aviso Por El Que Se Da A Conocer El Lineamiento Y Mecanismo De Operación De La Acción Institucional Denominada “Concursos Y Convocatorias Que Fomenten La Participación Comunitaria En Actividades Deportivas En Azcapotzalco”, 100 Beneficiarios, Apoyo Económico  22 De Abril De 2017</t>
  </si>
  <si>
    <t>“Concursos Y Convocatorias Sociales Que Fomenten La Participación Comunitaria E Identidad Cultural Y Educativa De Azcapotzalco”, 95 Beneficiarios, Apoyo Económiico 12,13,14 Y 15 De Enero De 2017</t>
  </si>
  <si>
    <t>"La Carrera Atletica Día De Las Madres", Se Les Otorgo Como Premio Una Medalla A Cada Una. 200 Participantes.</t>
  </si>
  <si>
    <t>"La Carrera Atletica Día De Las Madres", Diversos Premios. 200 Participantes.</t>
  </si>
  <si>
    <t>Evento Deportivo Con Motivo Del Día Internacional De La Lucha Contra La Discriminación. 36 Participantes.</t>
  </si>
  <si>
    <t>Actividades Deportivas Con Motivo Del "Dia Del Padre" Los Cuales Se Les Otorgo Como Premio Una Sudadera A Cada Uno. 12 Participantes</t>
  </si>
  <si>
    <t>Segundo Encuentro De Ajedrez En Comunidad, 09 Participantes</t>
  </si>
  <si>
    <t>Adulto Mayor En Azcapotzalco, 80 Adultos Mayores De La Delegacion Azcapotzalco, Corbatas Con Leyenda Bordada Y Canastas De Mimbre Con Productos De Limpieza Personal Para Mujer Y Hombre  Mes De Agosto/2017</t>
  </si>
  <si>
    <t>Ayuda Para Unidades Habitacionales, 20 Unidades Habitacionales De Esta Delegacion, Pintura Vinilica Base Agua E Impermeabilizante</t>
  </si>
  <si>
    <t>Casa De Emergencia, Para Mujeres Victimas De Violencia, 22 Beneficiarias , Apoyo En Especie Del Mes De Septiembre 2017</t>
  </si>
  <si>
    <t>Adultos Maores 60-64,  185 Adultos Mayores De Entre 60 A 64 Años Seis Meses De Edadedad, De Ambos Sexos, Apoyo Económiico Del Mes De Julio-Agosto 2017</t>
  </si>
  <si>
    <t>Mujeres Con Ofiio, 100 Beneficiarias, Apoyo Económiico Del Mes De Septiembre 2017</t>
  </si>
  <si>
    <t>Multiplicadores De Asistencia Social Para La Salud, 50 Beneficiarios, Apoyo Económiico Del Mes De Septiembre 2017</t>
  </si>
  <si>
    <t>Multiplicadores De Asistencia Social Para La Salud, 50 Beneficiarios, Apoyo Económiico Del Mes De Octubre 2017</t>
  </si>
  <si>
    <t>Guardianes Por La Paz, 76 Guardianes, Apoyo Económiico Del Mes De Septiembre 2017</t>
  </si>
  <si>
    <t>Guardianes Por La Paz, 76 Guardianes, Apoyo Económiico Del Mes De Octubre 2017</t>
  </si>
  <si>
    <t>Azcapotzalco Te Apoya Para Ingresar A La Educación Media Superior, Hasta 400 Jovenes De La Delegación Azcapotzalco, Tablones  De Madera Rectangular Julio/2017</t>
  </si>
  <si>
    <t>Programa De Alimentación A Niñas, Niños Y Personal Adscrito A La Jefatura De Los Centros De Desarrollo Infantil "Cendis", Hasta 950 Ninas, Niños Y Personal Docente, Suministro De Alimentos Perecederos Y No Perecederos  Del  04 Al 28 De Octubre De 2017</t>
  </si>
  <si>
    <t>Casa De Emergencia, Para Mujeres Victimas De Violencia, 22 Beneficiarias , Suministro De Alimentos  Perecederos Y No Perecederos  En Periodod Del 17 De Abril Al 06 De Octubre De 2017</t>
  </si>
  <si>
    <t>Programa De Alimentación A Niñas, Niños Y Personal Adscrito A La Jefatura De Los Centros De Desarrollo Infantil "Cendis", Hasta 950 Ninas, Niños Y Personal Docente, Suministro De Alimentos Perecederos Y No Perecederos  Del  04 Al 28 De Septiembre De 2017</t>
  </si>
  <si>
    <t>Mujeres Con Ofiio, 100 Beneficiarias, Apoyo Económiico Del Mes De Octubre 2017</t>
  </si>
  <si>
    <t>Programa Social Apoyo Económico A Mujeres Y Hombres Con Discapacidad, 200 Apoyos Economicos, Apoyo Económiico De Los Meses Septiembre Y Octubre 2017</t>
  </si>
  <si>
    <t>Apoyo Para Estudiantes De Secundaria, 1360 Beneficiarios, Apoyo Económiico Del Mes De Septiembre -Octubre 2017</t>
  </si>
  <si>
    <t>Casa De Emergencia, Para Mujeres Victimas De Violencia, 22 Beneficiarias , Apoyo En Especie Del Mes De 31 De Agosto 2017</t>
  </si>
  <si>
    <t>Adultos Maores 60-64,  752 Adultos Mayores De Entre 60 A 64 Años Seis Meses De Edadedad, De Ambos Sexos, Apoyo Económiico Del Mes De Septiembre Y Octubre 2017</t>
  </si>
  <si>
    <t>Apoyo Economico A Niñas Y Niños Chintololos, 400 Beneficiarios, Apoyo Económiico Del Mes De Septiembre Y Octubre 2017</t>
  </si>
  <si>
    <t>Multiplicadores De Asistencia Social Para La Salud, 50 Beneficiarios, Apoyo Económiico Del Mes De Noviembre 2017</t>
  </si>
  <si>
    <t>Guardianes Por La Paz, 76 Guardianes, Apoyo Económiico Del Mes De Noviembre 2017</t>
  </si>
  <si>
    <t>Deportistas De Alto Rendimiento, 30  Beneficiarios, Apoyo Económiico Del Mes De Noviembre 2017</t>
  </si>
  <si>
    <t xml:space="preserve">Ayuda Para Unidades Habitacionales, 20 Unidades Habitacionales De Esta Delegacion, Pintura Vinilica Base Agua </t>
  </si>
  <si>
    <t>Talleres De Capacitación, Asesoria Juridica, Psicologica Y Cultural, 400 Personas De Colonias, Pueblos Y Barrios De Azcapotzalco, 20 Talleres De "Tejiendon Nuevas Relaciones De Genero"</t>
  </si>
  <si>
    <t>Murales En Espacios Públicos, 1 Muralista, Pinta De Mural Denominado "Ultima Batalla De Independencia"</t>
  </si>
  <si>
    <t>Mujeres Con Oficio, 100 Mujeres Y/O Jefas De Familia De Azcapotzalco, Apoyo Económiico Del Mes De Noviembre 2017</t>
  </si>
  <si>
    <t>Mujeres Con Oficio, 100 Mujeres Y/O Jefas De Familia De Azcapotzalco, Apoyo Económiico Del Mes De Diciembre 2017</t>
  </si>
  <si>
    <t>Guardianes Por La Paz, 76 Guardianes, Apoyo Económiico Del Mes De Diciembre 2017</t>
  </si>
  <si>
    <t>Multiplicadores De Asistencia Social Para La Salud, 50 Beneficiarios, Apoyo Económiico Del Mes De Diciembre 2017</t>
  </si>
  <si>
    <t>Adultos Maores 60-64,  752 Adultos Mayores De Entre 60 A 64 Años Seis Meses De Edadedad, De Ambos Sexos, Apoyo Económiico De Los Meses Noviembre Y Diciembre 2017</t>
  </si>
  <si>
    <t>Programa Social Apoyo Económico A Mujeres Y Hombres Con Discapacidad, 200 Apoyos Economicos, Apoyo Económiico De Los Meses Noviembre Y Diciembre 2017</t>
  </si>
  <si>
    <t>Apoyo Para Estudiantes De Secundaria, 1360 Beneficiarios, Apoyo Económiico De Los Meses Noviembre Y Diciembre 2017</t>
  </si>
  <si>
    <t>Murales En Espacios Públicos, 1 Muralista, Pinta De Mural Denominado "Agua"</t>
  </si>
  <si>
    <t>Murales En Espacios Públicos, 1 Muralista, Pinta De Mural Denominado "Juego De Pelota"</t>
  </si>
  <si>
    <t>Programa De Alimentación A Niñas, Niños Y Personal Adscrito A La Jefatura De Los Centros De Desarrollo Infantil "Cendis", Hasta 950 Ninas, Niños Y Personal Docente, Suministro De Alimentos Perecederos Y No Perecederos  Del  11 Al 15 De Diciembre De 2017</t>
  </si>
  <si>
    <t>Programa De Alimentación A Niñas, Niños Y Personal Adscrito A La Jefatura De Los Centros De Desarrollo Infantil "Cendis", Hasta 950 Ninas, Niños Y Personal Docente, Suministro De Alimentos Perecederos Y No Perecederos  Del  23 De Octubre Al 15 De Diciembre De 2017</t>
  </si>
  <si>
    <t>Echale Una Mano A Tu Fachada, 100 Familias Y Fachadas De Sus Casas, Suministro De Pintura Vinilica, Color Blanco.</t>
  </si>
  <si>
    <t>Murales En Espacios Públicos, 600 Familias De Esta Delegación, Renta De Dos Andamios (Hamacas)</t>
  </si>
  <si>
    <t>Casa De Emergencia, Para Mujeres Victimas De Violencia, 22 Beneficiarias , Apoyo En Especie Al Mes De Diciembre 2017</t>
  </si>
  <si>
    <t>Murales En Espacios Públicos, 1 Muralista, Pinta De Mural Denominado "Morelos"</t>
  </si>
  <si>
    <t>Murales En Espacios Públicos, 600 Familias De Esta Delegación, Botes De Pintura Esmalte Acrilico Acabado Mate, Varios Colores.</t>
  </si>
  <si>
    <t>Presupuesto Participativo 2017, Para Habitantes De Colonia O Pueblo: De Las Salinas (Barr.) 02-034, Materiales De Construcción, Cemento Y Arena.</t>
  </si>
  <si>
    <t>Presupuesto Participativo 2017, Para Habitantes De Colonia O Pueblo: Por Venir  02-061; Laminas, Tinacos E Impermeabilazción De Azoteas.</t>
  </si>
  <si>
    <t>Presupuesto Participativo 2017, Para Habitantes De Colonia O Pueblo: San Bernabe 02-076, Proyecto Ganador: Sustitución De Red De Drenaje En Estacionamiento Y Bacheo Posterior.</t>
  </si>
  <si>
    <t>Presupuesto Participativo 2017, Para Habitantes De Colonia O Pueblo: San Pablo Xalpa (U. Hab.) 02-084; Cuitlahuac 1 Y 2 (U. Hab.) 02-013., Cambio De Cableado En Los Postes De La Etapa "B"; Cambio De Lamparas En La Colonia.</t>
  </si>
  <si>
    <t>Murales En Espacios Públicos, 1 Muralista, Pinta De Mural Denominado "Francisco Villa"</t>
  </si>
  <si>
    <t>Casa De Emergencia, Para Mujeres Victimas De Violencia, 22 Beneficiarias , Suministro De Alimentos Del 13 De Octubre Al 13 De Diciembre De 2017.</t>
  </si>
  <si>
    <t>Presupuesto Participativo 2017, Para Habitantes De Colonia O Pueblo: Demet (U. Hab.) 02-019; Santa Ines 02-094, Proyecto Ganador: Imagen De La Unidad; Pintura De Fachada .</t>
  </si>
  <si>
    <t xml:space="preserve">Presupuesto Participativo 2017, Para Habitantes De Colonia O Pueblo: Issfam Las Armas (U. Hab.) 02-037; Miguel Hidalgo 02-047; Ecologica Novedades Impacto (U. Hab.) 02-020, Proyecto Ganador: Guarniciones Y Banquetas En La Unidad; Construcción Y Reparación De Escalinatas En Toda La Unidad;  Reencarpetamiento De Estacionamiento Y Entrada De La Unidad.                </t>
  </si>
  <si>
    <t>Presupuesto Participativo 2017, Para Habitantes De Colonia O Pueblo: Manuel Rivera Anaya  Croc 1, 02-046; Villas Azcapotzalco (U. Hab.) 02-109; Presidente Madero (U. Hab.) 02-064; Cruz Roja Tepantongo (U. Hab.) 02-102, Proyecto Ganador: Sustitución De Tuberia De Agua Potable En Toda La Unidad;  Red Hidraulica En Toda La Unidad Habitacional; Cambio De Tuberia De Drenaje Dañado;  Cambio De Portones.</t>
  </si>
  <si>
    <t>Presupuesto Participativo 2017, Para Habitantes De Colonia O Pueblo: San Pablo 396, Conjunto Habitacional (U. Hab.) 02-083, Proyecto Ganador: Mantenimiento En General De Unidad Habitacional</t>
  </si>
  <si>
    <t>Presupuesto Participativo 2017, Para Habitantes De Colonia O Pueblo: Euzkadi  02-026, Proyecto Ganador: El Arte Y La Computación Contra La Violencia Y Las Adicciones.</t>
  </si>
  <si>
    <t>Campaña De Invierno 2017, Población En Situación De Pobreza De La Delegación Azcapotzalco Afectada Por Contingencias Climaticas. (Hasta  513 Apoyos En Especie), Entrega De Cobijas.</t>
  </si>
  <si>
    <t>Entrega De Premios En Diferentes Actividades Recreativas, Deportivas Y Culturales. De Acuerdo A La Gaceta Oficial De La Ciudad De Mexico No. 77 Del 29 De Mayo De 2017. Los Concursos Y Convocatorias Estarán Dirigidos A Toda La Población De Azcapotzalco.</t>
  </si>
  <si>
    <t>Entrega De Premios En Diferentes Actividades Recreativas, Deportivas Y Culturales. De Acuerdo A La Gaceta Oficial De La Ciudad De Mexico No. 35 Del 27 De Marzo De 2017. Los Concursos Y Convocatorias Estarán Dirigidos A Toda La Población De Azcapotzalco.</t>
  </si>
  <si>
    <t>D.M 200098 De La Clc 100654 Del 24.04.2017                               "Apoyo A  Adolecentes Embarazadas"                                                            Por Concepto De 9 Apoyo No Cobrados Debido A Que No Se Alcanzo La Meta</t>
  </si>
  <si>
    <t>D.M 200099 De La Clc 100771 Del 15.05.2017                           "Apoyo A  Adolecentes Embarazadas"                                                                     Por Concepto De 20 Apoyo No Cobrados Debido A Que No Se Alcanzo La Meta</t>
  </si>
  <si>
    <t>D.M 200102 De La Clc 100649 Del 24.04.2017                           "Apoyo Para Estudiantes De Secundaria"                                                                     Por Concepto De 27 Apoyos No Cobrados Debido A Que Los Beneficiarios No Se Presentaron.</t>
  </si>
  <si>
    <t>D.M 200102 De La Clc 101899 Del 25.08.2017                           "Apoyo Para Estudiantes De Secundaria"                                                                     Por Concepto De 48 Apoyos No Cobrados Debido A Que Los Beneficiarios No Se Presentaron.</t>
  </si>
  <si>
    <t>4481                                           "Ayudas por desastres naturales y otros siniestros"</t>
  </si>
  <si>
    <t>Familia</t>
  </si>
  <si>
    <t>Apoyo Por Ayuda De Asistencia Social Por Desastres Naturales.   Se Otorgo Apoyo De Tabique Rojo Electrosoldados, Calhidra, Cemento Gris, Arena, Grava, Polines De Madera Y Laminas De Fibrocemento, Para Viviendas Afectadas Por Los Sismos Del Mes De Septiembre De 2017.</t>
  </si>
  <si>
    <t>Apoyo Por Ayuda De Asistencia Social Por Desastres Naturales.   Se Otorgo Apoyo De Despensas Para Damnificados Por Los Sismos Del 19 De Septiembre De 2017</t>
  </si>
  <si>
    <t>Apoyo Por Ayuda De Asistencia Social Por Desastres Naturales.  Se Otorgo Apoyo De Cobijas Para Damnificados Por Los Sismos Del 19 De Septiembre De 2017</t>
  </si>
  <si>
    <t>TOTAL URG (10)</t>
  </si>
  <si>
    <t xml:space="preserve">Destape De Drenaje Central </t>
  </si>
  <si>
    <t>Pro Hogar II</t>
  </si>
  <si>
    <t xml:space="preserve">Rehabilitación De Espacios Infantiles En La Explanada Del Mercado Prohogar </t>
  </si>
  <si>
    <t xml:space="preserve">Pro Hogar I </t>
  </si>
  <si>
    <t xml:space="preserve">Pavimentación De Todas La Calles De La Colonia San Pedro Xalpa (Ampl Ii) </t>
  </si>
  <si>
    <t>San Pedro Xalpa (Ampl) II</t>
  </si>
  <si>
    <t xml:space="preserve">Dotación De Pintura Para La Colonia De San Pedro Xalpa (Amp I). </t>
  </si>
  <si>
    <t xml:space="preserve">San Pedro Xalpa (Ampl) I </t>
  </si>
  <si>
    <t xml:space="preserve">Mantenimiento A Todos Los Edificios Del Conjunto D </t>
  </si>
  <si>
    <t xml:space="preserve">Xochinahuac (U Hab) </t>
  </si>
  <si>
    <t xml:space="preserve">Red Hidráulica En ,Toda Unidad Habitacional De Villas De Azcapotzalco </t>
  </si>
  <si>
    <t xml:space="preserve">Villas Azcapotzalco (U Hab) </t>
  </si>
  <si>
    <t xml:space="preserve">Reencarpetamiento De La Colonia </t>
  </si>
  <si>
    <t xml:space="preserve">Victoria De Las Democracias </t>
  </si>
  <si>
    <t xml:space="preserve">Rehabilitación Y Mantenimiento De Coladeras En Norte 79-B Y Granjas </t>
  </si>
  <si>
    <t xml:space="preserve">Un Hogar Para Cada Trabajador </t>
  </si>
  <si>
    <t xml:space="preserve">Instalación De Luminarias De Medio Poste En Calle Laminadores </t>
  </si>
  <si>
    <t xml:space="preserve">Trabajadores Del Hierro </t>
  </si>
  <si>
    <t xml:space="preserve">Recuperación Del Espacio De Las Canchas Sobre Av. Ferrocarril Central Colocar Juegos Infantiles </t>
  </si>
  <si>
    <t xml:space="preserve">Tlatilco (U Hab) </t>
  </si>
  <si>
    <t xml:space="preserve">Poda De Árboles En Colonia </t>
  </si>
  <si>
    <t xml:space="preserve">Tlatilco </t>
  </si>
  <si>
    <t xml:space="preserve">Luminarias Y Cambio De Circuito Para Evitar Apagones </t>
  </si>
  <si>
    <t xml:space="preserve">Tierra Nueva </t>
  </si>
  <si>
    <t xml:space="preserve">Pavimentación Calle Chonchos, Triquis Y Amuzgos </t>
  </si>
  <si>
    <t xml:space="preserve">Tezozomoc </t>
  </si>
  <si>
    <t xml:space="preserve">Instalación de Calentadores Solares </t>
  </si>
  <si>
    <t xml:space="preserve">Calentadores Solares </t>
  </si>
  <si>
    <t xml:space="preserve">Sindicato Mexicano De Electricistas </t>
  </si>
  <si>
    <t>Arreglo De Las Canchas (Mallas)</t>
  </si>
  <si>
    <t xml:space="preserve">Sector Naval </t>
  </si>
  <si>
    <t xml:space="preserve">Pavimentación De Las Calles De La Colonia Santo Tomás </t>
  </si>
  <si>
    <t xml:space="preserve">Santo Tomas </t>
  </si>
  <si>
    <t xml:space="preserve">Calentadores Solares, Medio Ambiente </t>
  </si>
  <si>
    <t xml:space="preserve">Santo Domingo (Pblo) </t>
  </si>
  <si>
    <t xml:space="preserve">Repavimentación Del Callejón Andador Amapilca , 1A Cerrada José María Morelos Y Los Andadores 1O Y 2O De Soyacal, Calle Tianguis Y Malacates. </t>
  </si>
  <si>
    <t xml:space="preserve">Santiago Ahuizotla (Pblo) </t>
  </si>
  <si>
    <t xml:space="preserve">Banqueteo De Calles </t>
  </si>
  <si>
    <t xml:space="preserve">Santa Maria Malinalco (Pblo) </t>
  </si>
  <si>
    <t xml:space="preserve">Reparación De Banquetas Y Guarniciones Así Como La Construcción De Rampas Para Discapacitados En Av.Tezozomoc, Cam. Nextengo, Norte 141, Y Nte. 143-A </t>
  </si>
  <si>
    <t xml:space="preserve">Santa Lucia (Barr) </t>
  </si>
  <si>
    <t xml:space="preserve">Pintura De Fachada Esperanza 61 </t>
  </si>
  <si>
    <t xml:space="preserve">Santa Ines </t>
  </si>
  <si>
    <t xml:space="preserve">Calentadores Solares Para Beneficio De Los Colonos </t>
  </si>
  <si>
    <t xml:space="preserve">Santa Cruz De Las Salinas </t>
  </si>
  <si>
    <t xml:space="preserve">Seguimos Avanzando Reencarpetamiento Asfaltico Calle Uno Y Lago Lamond. </t>
  </si>
  <si>
    <t xml:space="preserve">Santa Cruz Acayucan (Pblo) </t>
  </si>
  <si>
    <t>Sustitució de Luminarias y colocacion de puntos nuevos de luz</t>
  </si>
  <si>
    <t xml:space="preserve">Luminarias En Calzada Azcapotzalco-La Villa </t>
  </si>
  <si>
    <t xml:space="preserve">Santa Catarina (Pblo) </t>
  </si>
  <si>
    <t xml:space="preserve">Rehabilitación Y Mantenimiento Del Parque Alameda Norte </t>
  </si>
  <si>
    <t xml:space="preserve">Santa Barbara (Pblo) </t>
  </si>
  <si>
    <t xml:space="preserve">Pintura En Fachadas E Impermeabilización En Toda La Colonia </t>
  </si>
  <si>
    <t xml:space="preserve">Santa Apolonia (Barr) </t>
  </si>
  <si>
    <t xml:space="preserve">Desasolve En La Calle Acalotenco, Colonia San Sebastian </t>
  </si>
  <si>
    <t xml:space="preserve">San Sebastian </t>
  </si>
  <si>
    <t>Cambio De Banquetas Y Guarniciones En Mal Estado</t>
  </si>
  <si>
    <t xml:space="preserve">San Salvador Xochimanca </t>
  </si>
  <si>
    <t xml:space="preserve">Reparación: Banquetas, Guarniciones, Rampas En La Colonia Sn R </t>
  </si>
  <si>
    <t xml:space="preserve">San Rafael </t>
  </si>
  <si>
    <t xml:space="preserve">Pavimentación De La 2A. Privada De Morelos 58 Entre Campo Cobo Y Campo Guiro </t>
  </si>
  <si>
    <t xml:space="preserve">San Pedro Xalpa (Pblo) </t>
  </si>
  <si>
    <t xml:space="preserve">Cambio De Cableado En Los Postes De La Etapa B </t>
  </si>
  <si>
    <t xml:space="preserve">San Pablo Xalpa (U Hab) </t>
  </si>
  <si>
    <t xml:space="preserve">Mantenimiento En General De Unidades Habitacionales U.H. San Pablo Xalpa No. 396 </t>
  </si>
  <si>
    <t xml:space="preserve">San Pablo 396 - Conj Hab San Pablo (U Hab) </t>
  </si>
  <si>
    <t xml:space="preserve">Colocación De Banqueta En Calle San Mateo </t>
  </si>
  <si>
    <t xml:space="preserve">San Mateo </t>
  </si>
  <si>
    <t xml:space="preserve">Redes De Prevención Del Delito Desde La Economía Solidaria Y Las Medicinas Complementarias. </t>
  </si>
  <si>
    <t xml:space="preserve">San Martin Xochinahuac (Pblo) </t>
  </si>
  <si>
    <t xml:space="preserve">Mayor Infraestructura Para Mejorar La Red De Toma De Agua </t>
  </si>
  <si>
    <t xml:space="preserve">San Marcos (Barr) </t>
  </si>
  <si>
    <t xml:space="preserve">Luminarias En Toda La Colonia </t>
  </si>
  <si>
    <t xml:space="preserve">San Juan Tlihuaca (Pblo) </t>
  </si>
  <si>
    <t xml:space="preserve">Despunte Y Poda De Árboles En La Colonia </t>
  </si>
  <si>
    <t xml:space="preserve">San Francisco Xocotitla </t>
  </si>
  <si>
    <t>Se Cambia Primer Lugar Por Referirse A Otra Colonia, Se Propone El 2O Lugar Redes De Prevencion Del Delito</t>
  </si>
  <si>
    <t xml:space="preserve">San Francisco Tetecala (Pblo) </t>
  </si>
  <si>
    <t xml:space="preserve">Sustitución De Red De Drenaje En El Estacionamiento Y Bacheo Posterior </t>
  </si>
  <si>
    <t xml:space="preserve">San Bernabe (Barr) </t>
  </si>
  <si>
    <t xml:space="preserve">Juegos Infantiles Para Una Infancia Mas Sana En La 2A Cerrada De San Isidro Junto A La Iglesia De San Bartolo Cahualtongo </t>
  </si>
  <si>
    <t xml:space="preserve">San Bartolo Cahualtongo (Pblo) </t>
  </si>
  <si>
    <t xml:space="preserve">Seguridad E Iluminación En Toda La Colonia </t>
  </si>
  <si>
    <t xml:space="preserve">San Antonio (Fracc) </t>
  </si>
  <si>
    <t>Actualiza Tu Casa Con Calentadores Solares En Toda La Colonia</t>
  </si>
  <si>
    <t xml:space="preserve">San Andres De Las Salinas (Pblo) </t>
  </si>
  <si>
    <t xml:space="preserve">Pavimentando Tu Colonia </t>
  </si>
  <si>
    <t xml:space="preserve">San Andres (Pblo) </t>
  </si>
  <si>
    <t xml:space="preserve">Cambio De Drenaje </t>
  </si>
  <si>
    <t xml:space="preserve">San Andres (Barr) </t>
  </si>
  <si>
    <t xml:space="preserve">Poda De Arboles En Toda La Colonia San Alvaro </t>
  </si>
  <si>
    <t xml:space="preserve">San Alvaro </t>
  </si>
  <si>
    <t xml:space="preserve">Concreto Hidráulico En La Calle De Galeana </t>
  </si>
  <si>
    <t xml:space="preserve">San Miguel Amantla (Pblo) </t>
  </si>
  <si>
    <t xml:space="preserve">Impermeabilización De Toda La Unidad </t>
  </si>
  <si>
    <t xml:space="preserve">Rosendo Salazar (Conj Hab) </t>
  </si>
  <si>
    <t xml:space="preserve">Rehabilitación De Áreas Verdes O Camellones </t>
  </si>
  <si>
    <t xml:space="preserve">Reynosa Tamaulipas </t>
  </si>
  <si>
    <t xml:space="preserve"> Poda De Arboles En Toda La Colonia Proyecto #5</t>
  </si>
  <si>
    <t xml:space="preserve"> Los Proyectos 1,2, 3 Y 4 Son Inviables, Se Propone Poda De Arboles En Toda La Colonia Proyecto #5</t>
  </si>
  <si>
    <t xml:space="preserve">Providencia </t>
  </si>
  <si>
    <t xml:space="preserve">Cambio De Tubería De Drenaje Dañado En Estacionamientos Y Área Común, Desasolve De Diversas Áreas Comunes </t>
  </si>
  <si>
    <t xml:space="preserve">Presidente Madero (U Hab) </t>
  </si>
  <si>
    <t>Cambio de  Luminarias En Hacienda Del Rosario Y Hacienda De Narvarte</t>
  </si>
  <si>
    <t>Se Cambiara Debido A Que El Proyecto Ganador Tres Arcos Es Inviable Por Limitar Las Condiciones De Vialidad, Se Propone El 3Er Lugar Luminarias En Hacienda Del Rosario Y Hacienda De Narvarte</t>
  </si>
  <si>
    <t xml:space="preserve">Prados Del Rosario </t>
  </si>
  <si>
    <t xml:space="preserve"> Instalacion De Luminarias Y Sustitucion De Luminarias Fundidas</t>
  </si>
  <si>
    <t>Se Cambia De Proyecto Por Parte Del Comité Ya Que Las El 1Er Lugar No Fue Viable, Por Lo Que Se Esta Proponiendo  El 3Er Lugar, Instalacion De Luminarias Y Sustitucion De Luminarias Fundidas</t>
  </si>
  <si>
    <t xml:space="preserve">Potrero Del Llano </t>
  </si>
  <si>
    <t xml:space="preserve">Láminas, Tinacos E Impermeabilización De Azoteas </t>
  </si>
  <si>
    <t xml:space="preserve">Porvenir </t>
  </si>
  <si>
    <t xml:space="preserve">Instalar Luminarias De Poste Corto Para Toda La Colonia </t>
  </si>
  <si>
    <t xml:space="preserve">Plenitud </t>
  </si>
  <si>
    <t xml:space="preserve">Alumbrado Público, Ecológico Alimentado Por Celdas Solares Para El Camellón De Faja De Oro </t>
  </si>
  <si>
    <t xml:space="preserve">Petrolera </t>
  </si>
  <si>
    <t>Protecciones Estéticas De Metal O Reja Para Delimitar El Jardín De Los Truenos</t>
  </si>
  <si>
    <t>Se Cambiara Debido A Que El Proyecto Ganador Gimnasios Para Adultos Ya Se Ejecuto, Se Propone El 2O Lugar Protecciones Estéticas De Metal O Reja Para Delimitar El Jardín De Los Truenos</t>
  </si>
  <si>
    <t xml:space="preserve">Pemex Prados Del Rosario (U Hab) </t>
  </si>
  <si>
    <t xml:space="preserve">Cambio De Tubería De Drenaje De Operación Hidráulica </t>
  </si>
  <si>
    <t xml:space="preserve">Patrimonio Familiar </t>
  </si>
  <si>
    <t xml:space="preserve">Cambio de Luminarias Calle Fresnos </t>
  </si>
  <si>
    <t xml:space="preserve">Luminarias Calle Fresnos </t>
  </si>
  <si>
    <t xml:space="preserve">Pasteros </t>
  </si>
  <si>
    <t xml:space="preserve">Cambio De Tinacos En La Unidad </t>
  </si>
  <si>
    <t xml:space="preserve">Pantaco (U Hab) </t>
  </si>
  <si>
    <t xml:space="preserve">Poda De Árboles </t>
  </si>
  <si>
    <t xml:space="preserve">Obrero Popular </t>
  </si>
  <si>
    <t xml:space="preserve">Ampliación Centro De Salud San Rafael Para Consultorio Dental </t>
  </si>
  <si>
    <t xml:space="preserve">Nuevo San Rafael (Barr) </t>
  </si>
  <si>
    <t>Arreglar Luminarias Y Poda De Arboles</t>
  </si>
  <si>
    <t>Se Cambia De Proyecto Por Parte Del Comité Ya Que El 2O Lugar Se Ejecuta Con Otro Presupuesto, Por Lo Que Se Esta Proponiendo  El 4To Lugar, Arreglar
Luminarias Y Poda De Arboles</t>
  </si>
  <si>
    <t xml:space="preserve">Nueva Santa Maria </t>
  </si>
  <si>
    <t xml:space="preserve">Desasolve Y Alcantarillado En La Calle Av. De Los Ángeles. </t>
  </si>
  <si>
    <t xml:space="preserve">Nueva España </t>
  </si>
  <si>
    <t xml:space="preserve">Recuperación De Espacios; Palapa, Bancas, Iluminación, Azadores, Piso De Cemento. </t>
  </si>
  <si>
    <t xml:space="preserve">Nueva El Rosario </t>
  </si>
  <si>
    <t xml:space="preserve">Talleres De Prevención Del Delito En Toda La Colonia </t>
  </si>
  <si>
    <t xml:space="preserve">Nextengo (Barr) </t>
  </si>
  <si>
    <t xml:space="preserve">Reencarpetamiento En Calles Laminadores, Mineros Metalúrgicos Y Fundidores </t>
  </si>
  <si>
    <t xml:space="preserve">Monte Alto </t>
  </si>
  <si>
    <t xml:space="preserve">Construcción Y Reparación De Escalinatas En Toda La Unidad Habitacional </t>
  </si>
  <si>
    <t xml:space="preserve">Miguel Hidalgo (U Hab) </t>
  </si>
  <si>
    <t xml:space="preserve">Sustitución De Tubería De Agua Potable En Toda La Unidad. </t>
  </si>
  <si>
    <t xml:space="preserve">Manuel Rivera Anaya Croc I (U Hab) </t>
  </si>
  <si>
    <t xml:space="preserve">Sustitución De Luminarias En C.Privada Capilla De Los Reyes </t>
  </si>
  <si>
    <t xml:space="preserve">Los Reyes (Barr) </t>
  </si>
  <si>
    <t xml:space="preserve">Reencarpetamiento Asfáltico En Toda La Colonia </t>
  </si>
  <si>
    <t xml:space="preserve">Libertad </t>
  </si>
  <si>
    <t>Renovación Imagen Vía Pública Para Liberación (Pintura Guarniciones, Balizamiento, Señalización Con Microesfera)</t>
  </si>
  <si>
    <t>Cosas Buenas. Renovación Imagen Vía Pública Para Liberación (Pintura Guarniciones, Balizamiento, Señalización Con Microesfera)</t>
  </si>
  <si>
    <t xml:space="preserve">Liberacion </t>
  </si>
  <si>
    <t>Callejones Con Adoquín en La Colonia.</t>
  </si>
  <si>
    <t>Se Cambia Primer Lugar Por No Haber Viabilidad En El Proyecto Y El 2O Lugar No Hay Sitio Donde Colocarlos Por Lo Que Se  Propone El 3Er Lugar Callejones Con Adoquín De La Colonia.</t>
  </si>
  <si>
    <t xml:space="preserve">Las Salinas </t>
  </si>
  <si>
    <t xml:space="preserve">Pintura Y Mano De Obra En Fachadas De Vivienda En Diversas Ubicaciones De La Colonia </t>
  </si>
  <si>
    <t xml:space="preserve">La Raza </t>
  </si>
  <si>
    <t xml:space="preserve">"La Preciosa Vecindad" Programa De Integración Comunitaria, Mejoramiento De La Biblioteca José Ma. Vigil </t>
  </si>
  <si>
    <t xml:space="preserve">La Preciosa </t>
  </si>
  <si>
    <t xml:space="preserve">Desazolve Y Rehabilitación De La Red De Drenaje Principal </t>
  </si>
  <si>
    <t xml:space="preserve">Jardines De Ceylan (U Hab) </t>
  </si>
  <si>
    <t xml:space="preserve">Desazolve En La Colonia Jardín Azpeitia </t>
  </si>
  <si>
    <t xml:space="preserve">Jardin Azpeitia </t>
  </si>
  <si>
    <t xml:space="preserve">Guarniciones Y Banquetas En La Unidad Habitacional Issfam </t>
  </si>
  <si>
    <t xml:space="preserve">Issfam Las Armas (U Hab) </t>
  </si>
  <si>
    <t xml:space="preserve">Continuidad De Reencarpetamiento En La Calle Poiente 148 </t>
  </si>
  <si>
    <t xml:space="preserve">Industrial Vallejo </t>
  </si>
  <si>
    <t xml:space="preserve">Poda Y Tala De Árboles </t>
  </si>
  <si>
    <t xml:space="preserve">Ignacio Allende </t>
  </si>
  <si>
    <t xml:space="preserve">Materiales De Contrucción Cemento Y Arena </t>
  </si>
  <si>
    <t xml:space="preserve">Huautla De Las Salinas (Barr) </t>
  </si>
  <si>
    <t>Luminarias En La Barda Del Suburbano</t>
  </si>
  <si>
    <t xml:space="preserve">Luminarias En La Barda Del Suburbano (Av. Ferrocarril Central) </t>
  </si>
  <si>
    <t xml:space="preserve">Hogares Ferrocarrileros (U Hab) </t>
  </si>
  <si>
    <t xml:space="preserve">Sustitución De Luminarias Inservibles </t>
  </si>
  <si>
    <t xml:space="preserve">Hogar Y Seguridad/Nueva Santa Maria </t>
  </si>
  <si>
    <t>Impermeabilizar Los Edificios De La Unidad</t>
  </si>
  <si>
    <t xml:space="preserve">Fuentes De Azcapotzalco-Parques De Azcapotzalco (U Hab) </t>
  </si>
  <si>
    <t xml:space="preserve">Abquisición de equipos de gimnacios para recuperaración de  Área Comunal </t>
  </si>
  <si>
    <t xml:space="preserve">Recuperar Área Comunal </t>
  </si>
  <si>
    <t xml:space="preserve">Francisco Villa (U Hab) </t>
  </si>
  <si>
    <t>Pintura Lavable Para Los Cubos De Las Escaleras Y De Aceite Para Barandales</t>
  </si>
  <si>
    <t>Se Cambia Proyecto Debido A Que La Pavimentacion Ya Se Esta Realizando Con Otro Recurso, Se Propone El 2O Lugar Pintura Lavable Para Los Cubos De Las Escaleras Y De Aceite Para Barandales</t>
  </si>
  <si>
    <t xml:space="preserve">Ferreria (U Hab) </t>
  </si>
  <si>
    <t xml:space="preserve">Repavimentación De Calles </t>
  </si>
  <si>
    <t xml:space="preserve">Ferreria </t>
  </si>
  <si>
    <t xml:space="preserve">Poda Y/O Derribo De Arboles De La Colonia Ex Hacienda Del Rosario </t>
  </si>
  <si>
    <t xml:space="preserve">Ex-Hacienda El Rosario </t>
  </si>
  <si>
    <t>Platica y taller El Arte Y La Computación Contra La Violencia Y Las Adicciones através de asociaciones civiles especializadas</t>
  </si>
  <si>
    <t xml:space="preserve">El Arte Y La Computación Contra La Violencia Y Las Adicciones </t>
  </si>
  <si>
    <t xml:space="preserve">Euzkadi </t>
  </si>
  <si>
    <t>Instalación de Juego Infantil</t>
  </si>
  <si>
    <t>Por Estar En Buen Estado El Camellon Ya Que Se Acaba De Rehabilitar, Se Propone Juego Infantil</t>
  </si>
  <si>
    <t xml:space="preserve">El Rosario C (U Hab) </t>
  </si>
  <si>
    <t xml:space="preserve">Pasillos Seguros E Iluminados Del Sector 2 C A </t>
  </si>
  <si>
    <t xml:space="preserve">El Rosario B (U Hab) </t>
  </si>
  <si>
    <t xml:space="preserve">Mejoramiento De Áreas Deportivas De Basquetbol En Herreros. </t>
  </si>
  <si>
    <t xml:space="preserve">El Rosario A (U Hab) </t>
  </si>
  <si>
    <t xml:space="preserve">Reencarpetado De Banquetas En Su Totalidad </t>
  </si>
  <si>
    <t xml:space="preserve">El Jaguey-Estación Pantaco </t>
  </si>
  <si>
    <t xml:space="preserve">Reencarpetamiento De Estacionamiento Y Entrada De La Unidad, 2Da Etapa </t>
  </si>
  <si>
    <t xml:space="preserve">Ecologica Novedades Impacto (U Hab) </t>
  </si>
  <si>
    <t xml:space="preserve">Mejoramiento y recureación de la areas de convivncia familiar y social e Imagen De La Unidad </t>
  </si>
  <si>
    <t xml:space="preserve">Imagen De La Unidad </t>
  </si>
  <si>
    <t xml:space="preserve">Demet (U Hab) </t>
  </si>
  <si>
    <t xml:space="preserve">Pavimentación Y Reparación De Banquetas De La Calle Camino Del Recreo </t>
  </si>
  <si>
    <t xml:space="preserve">Del Recreo </t>
  </si>
  <si>
    <t xml:space="preserve">Cambio De La Red Hidráulica En Toda La Colonia </t>
  </si>
  <si>
    <t xml:space="preserve">Del Maestro </t>
  </si>
  <si>
    <t xml:space="preserve">Pintura Para Condominio e Impermeabilizante </t>
  </si>
  <si>
    <t xml:space="preserve">Pintura Para Condominio E Impermeabilizante </t>
  </si>
  <si>
    <t xml:space="preserve">Del Gas (Ampl) </t>
  </si>
  <si>
    <t>Recuperación Del Espacio Público E Instalación De Parque De Bolsillo</t>
  </si>
  <si>
    <t xml:space="preserve">Del Gas </t>
  </si>
  <si>
    <t xml:space="preserve">Sustitución De Válvulas De Agua Potable En Las Manzanas 3 Y 4 </t>
  </si>
  <si>
    <t xml:space="preserve">Cuitlahuac 3 Y 4 (U Hab) </t>
  </si>
  <si>
    <t xml:space="preserve">Cambio De Lámparas En La Colonia </t>
  </si>
  <si>
    <t xml:space="preserve">Cuitlahuac 1 Y 2 (U Hab) </t>
  </si>
  <si>
    <t xml:space="preserve">Cambio De Portones (Acceso A La U.H.) </t>
  </si>
  <si>
    <t xml:space="preserve">Cruz Roja Tepantongo (U Hab) </t>
  </si>
  <si>
    <t xml:space="preserve">Rehabilitación De Canchas </t>
  </si>
  <si>
    <t xml:space="preserve">Cosmopolita (Ampl) </t>
  </si>
  <si>
    <t xml:space="preserve">Cosmopolita </t>
  </si>
  <si>
    <t xml:space="preserve">Gimnasio Al Aire Libre En El Deportivo De Coltongo </t>
  </si>
  <si>
    <t xml:space="preserve">Coltongo </t>
  </si>
  <si>
    <t>Sustitución de Luminarias en mal estado y colocación de puntos de luz.</t>
  </si>
  <si>
    <t xml:space="preserve">Luminarias </t>
  </si>
  <si>
    <t xml:space="preserve">Claveria </t>
  </si>
  <si>
    <t xml:space="preserve">Construcción De Rampas En Explanada Delegacional Y Calles Aledeñas </t>
  </si>
  <si>
    <t xml:space="preserve">Centro De Azcapotzalco </t>
  </si>
  <si>
    <t xml:space="preserve"> Renovacion De Fachada, Herreria, Tinacos, Incluyendo Marquesina De La Escuela Leyes De Reforma Con Aplanado Antigrafiti</t>
  </si>
  <si>
    <t>El Primer Lugar Se Esta Ejecutando Por Parte De Otro Recurso Se Cambia A Renovacion De Fachada, Herreria, Tinacos, Incluyendo Marquesina De La Escuela Leyes De Reforma Con Aplanado Antigrafiti</t>
  </si>
  <si>
    <t xml:space="preserve">Arenal </t>
  </si>
  <si>
    <t xml:space="preserve">Juegos Infantiles En Ferrocarriles Nacionales, Polo Norte E Invierno </t>
  </si>
  <si>
    <t xml:space="preserve">Angel Zimbron </t>
  </si>
  <si>
    <t xml:space="preserve">Fomentar La Realización De Ejercicio </t>
  </si>
  <si>
    <t xml:space="preserve">Petrolera (Ampl) </t>
  </si>
  <si>
    <t xml:space="preserve">Mantenimiento, conservación y rehabilitación de Banquetas </t>
  </si>
  <si>
    <t xml:space="preserve">Banquetas </t>
  </si>
  <si>
    <t xml:space="preserve">Aldana </t>
  </si>
  <si>
    <t xml:space="preserve">Instalación De Bancas Y Jardineras En Plaza Cívica </t>
  </si>
  <si>
    <t xml:space="preserve">Cosas Buenas. Convivencia Y Esparcimiento Para Aguilera (Instalación De Bancas Y Jardineras En Plaza Cívica) </t>
  </si>
  <si>
    <t xml:space="preserve">Aguilera </t>
  </si>
  <si>
    <t>898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</si>
</sst>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_);[Black]\(#,##0.0\)"/>
  </numFmts>
  <fonts count="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b/>
      <vertAlign val="superscript"/>
      <sz val="12"/>
      <name val="Gotham Rounded Book"/>
      <family val="3"/>
    </font>
    <font>
      <sz val="12"/>
      <name val="Gotham Rounded Book"/>
      <family val="3"/>
    </font>
    <font>
      <b/>
      <sz val="11"/>
      <name val="Gotham Rounded Book"/>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2"/>
      <name val="Arial"/>
      <family val="2"/>
    </font>
    <font>
      <sz val="10"/>
      <color rgb="FF000000"/>
      <name val="Times New Roman"/>
      <family val="1"/>
    </font>
    <font>
      <b/>
      <sz val="8"/>
      <color theme="1"/>
      <name val="Gotham Rounded Book"/>
      <family val="3"/>
    </font>
    <font>
      <sz val="5"/>
      <name val="Gotham Rounded Book"/>
      <family val="3"/>
    </font>
    <font>
      <sz val="8"/>
      <color theme="1"/>
      <name val="Gotham Rounded Book"/>
      <family val="3"/>
    </font>
    <font>
      <b/>
      <sz val="8"/>
      <name val="Arial"/>
      <family val="2"/>
    </font>
    <font>
      <sz val="8"/>
      <name val="Arial"/>
      <family val="2"/>
    </font>
    <font>
      <b/>
      <sz val="11"/>
      <color theme="1"/>
      <name val="Gotham Rounded Book"/>
      <family val="3"/>
    </font>
    <font>
      <sz val="11"/>
      <color theme="1"/>
      <name val="Gotham Rounded Book"/>
      <family val="3"/>
    </font>
    <font>
      <b/>
      <sz val="10"/>
      <color rgb="FF000000"/>
      <name val="Gotham Rounded Book"/>
      <family val="3"/>
    </font>
    <font>
      <sz val="8"/>
      <color rgb="FF000000"/>
      <name val="Gotham Rounded Book"/>
      <family val="3"/>
    </font>
    <font>
      <b/>
      <sz val="12"/>
      <color theme="1"/>
      <name val="Gotham Rounded Book"/>
      <family val="3"/>
    </font>
    <font>
      <b/>
      <sz val="9"/>
      <name val="Gotham Rounded Book"/>
    </font>
    <font>
      <sz val="9"/>
      <name val="Gotham Rounded Book"/>
    </font>
    <font>
      <sz val="8"/>
      <name val="Arial Narrow"/>
      <family val="2"/>
    </font>
    <font>
      <b/>
      <sz val="8"/>
      <name val="Arial Narrow"/>
      <family val="2"/>
    </font>
    <font>
      <sz val="10"/>
      <name val="Arial Narrow"/>
      <family val="2"/>
    </font>
    <font>
      <sz val="9"/>
      <color rgb="FFFF0000"/>
      <name val="Gotham Rounded Book"/>
    </font>
    <font>
      <b/>
      <sz val="8"/>
      <name val="Gotham Rounded Book"/>
    </font>
    <font>
      <sz val="8"/>
      <name val="Gotham Rounded Book"/>
    </font>
    <font>
      <sz val="10"/>
      <name val="Gotham Rounded Book"/>
    </font>
    <font>
      <sz val="10"/>
      <name val="Arial"/>
      <family val="2"/>
    </font>
    <font>
      <b/>
      <sz val="10"/>
      <name val="Gotham Rounded Book"/>
    </font>
  </fonts>
  <fills count="37">
    <fill>
      <patternFill patternType="none"/>
    </fill>
    <fill>
      <patternFill patternType="gray125"/>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26">
    <xf numFmtId="0" fontId="0" fillId="0" borderId="0"/>
    <xf numFmtId="43" fontId="7"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28" fillId="0" borderId="0" applyFont="0" applyFill="0" applyBorder="0" applyAlignment="0" applyProtection="0"/>
    <xf numFmtId="0" fontId="9" fillId="0" borderId="0"/>
    <xf numFmtId="0" fontId="8" fillId="0" borderId="0"/>
    <xf numFmtId="0" fontId="8" fillId="0" borderId="0"/>
    <xf numFmtId="0" fontId="28" fillId="0" borderId="0"/>
    <xf numFmtId="0" fontId="8" fillId="0" borderId="0"/>
    <xf numFmtId="0" fontId="28" fillId="0" borderId="0"/>
    <xf numFmtId="0" fontId="7" fillId="0" borderId="0"/>
    <xf numFmtId="0" fontId="7" fillId="0" borderId="0"/>
    <xf numFmtId="9" fontId="11" fillId="0" borderId="0" applyFont="0" applyFill="0" applyBorder="0" applyAlignment="0" applyProtection="0"/>
    <xf numFmtId="9" fontId="11" fillId="0" borderId="0" applyFon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4" fillId="21" borderId="0" applyNumberFormat="0" applyBorder="0" applyAlignment="0" applyProtection="0"/>
    <xf numFmtId="0" fontId="44" fillId="25" borderId="0" applyNumberFormat="0" applyBorder="0" applyAlignment="0" applyProtection="0"/>
    <xf numFmtId="0" fontId="44" fillId="29" borderId="0" applyNumberFormat="0" applyBorder="0" applyAlignment="0" applyProtection="0"/>
    <xf numFmtId="0" fontId="44" fillId="33" borderId="0" applyNumberFormat="0" applyBorder="0" applyAlignment="0" applyProtection="0"/>
    <xf numFmtId="0" fontId="33" fillId="3" borderId="0" applyNumberFormat="0" applyBorder="0" applyAlignment="0" applyProtection="0"/>
    <xf numFmtId="0" fontId="38" fillId="7" borderId="19" applyNumberFormat="0" applyAlignment="0" applyProtection="0"/>
    <xf numFmtId="0" fontId="40" fillId="8" borderId="22" applyNumberFormat="0" applyAlignment="0" applyProtection="0"/>
    <xf numFmtId="0" fontId="39" fillId="0" borderId="21" applyNumberFormat="0" applyFill="0" applyAlignment="0" applyProtection="0"/>
    <xf numFmtId="0" fontId="32" fillId="0" borderId="0" applyNumberFormat="0" applyFill="0" applyBorder="0" applyAlignment="0" applyProtection="0"/>
    <xf numFmtId="0" fontId="44" fillId="10"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30" borderId="0" applyNumberFormat="0" applyBorder="0" applyAlignment="0" applyProtection="0"/>
    <xf numFmtId="0" fontId="36" fillId="6" borderId="19" applyNumberFormat="0" applyAlignment="0" applyProtection="0"/>
    <xf numFmtId="166" fontId="45" fillId="0" borderId="0" applyFont="0" applyFill="0" applyBorder="0" applyAlignment="0" applyProtection="0"/>
    <xf numFmtId="0" fontId="11" fillId="0" borderId="0"/>
    <xf numFmtId="0" fontId="34" fillId="4" borderId="0" applyNumberFormat="0" applyBorder="0" applyAlignment="0" applyProtection="0"/>
    <xf numFmtId="0"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167"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8" fillId="0" borderId="0" applyFont="0" applyFill="0" applyBorder="0" applyAlignment="0" applyProtection="0"/>
    <xf numFmtId="44" fontId="46" fillId="0" borderId="0" applyFont="0" applyFill="0" applyBorder="0" applyAlignment="0" applyProtection="0"/>
    <xf numFmtId="0" fontId="35" fillId="5" borderId="0" applyNumberFormat="0" applyBorder="0" applyAlignment="0" applyProtection="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11"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46" fillId="0" borderId="0"/>
    <xf numFmtId="0" fontId="8" fillId="0" borderId="0"/>
    <xf numFmtId="0" fontId="48" fillId="0" borderId="0"/>
    <xf numFmtId="0" fontId="6" fillId="9" borderId="23" applyNumberFormat="0" applyFont="0" applyAlignment="0" applyProtection="0"/>
    <xf numFmtId="0" fontId="11" fillId="34" borderId="23" applyNumberFormat="0" applyFont="0" applyAlignment="0" applyProtection="0"/>
    <xf numFmtId="0" fontId="37" fillId="7" borderId="20"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0" fillId="0" borderId="16"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29" fillId="0" borderId="0" applyNumberFormat="0" applyFill="0" applyBorder="0" applyAlignment="0" applyProtection="0"/>
    <xf numFmtId="0" fontId="43" fillId="0" borderId="24" applyNumberFormat="0" applyFill="0" applyAlignment="0" applyProtection="0"/>
    <xf numFmtId="0" fontId="5" fillId="0" borderId="0"/>
    <xf numFmtId="0" fontId="7" fillId="0" borderId="0"/>
    <xf numFmtId="0" fontId="45" fillId="0" borderId="0"/>
    <xf numFmtId="43" fontId="5" fillId="0" borderId="0" applyFont="0" applyFill="0" applyBorder="0" applyAlignment="0" applyProtection="0"/>
    <xf numFmtId="0" fontId="7" fillId="0" borderId="0"/>
    <xf numFmtId="0" fontId="4" fillId="0" borderId="0"/>
    <xf numFmtId="0" fontId="7" fillId="0" borderId="0"/>
    <xf numFmtId="43" fontId="4" fillId="0" borderId="0" applyFont="0" applyFill="0" applyBorder="0" applyAlignment="0" applyProtection="0"/>
    <xf numFmtId="0" fontId="7" fillId="0" borderId="0"/>
    <xf numFmtId="43" fontId="7" fillId="0" borderId="0" applyFont="0" applyFill="0" applyBorder="0" applyAlignment="0" applyProtection="0"/>
    <xf numFmtId="43" fontId="3" fillId="0" borderId="0" applyFont="0" applyFill="0" applyBorder="0" applyAlignment="0" applyProtection="0"/>
    <xf numFmtId="0" fontId="3" fillId="0" borderId="0"/>
    <xf numFmtId="44" fontId="6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888">
    <xf numFmtId="0" fontId="0" fillId="0" borderId="0" xfId="0"/>
    <xf numFmtId="0" fontId="12" fillId="0" borderId="0" xfId="0" applyFont="1"/>
    <xf numFmtId="0" fontId="18" fillId="0" borderId="0" xfId="0" applyFont="1" applyAlignment="1">
      <alignment horizontal="justify"/>
    </xf>
    <xf numFmtId="0" fontId="18" fillId="0" borderId="0" xfId="0" applyFont="1"/>
    <xf numFmtId="0" fontId="17" fillId="0" borderId="4" xfId="0" applyFont="1" applyBorder="1" applyAlignment="1">
      <alignment horizontal="center" vertical="center" wrapText="1"/>
    </xf>
    <xf numFmtId="0" fontId="15" fillId="0" borderId="0" xfId="0" applyFont="1" applyAlignment="1">
      <alignment horizontal="left" vertical="top"/>
    </xf>
    <xf numFmtId="0" fontId="15" fillId="0" borderId="0" xfId="0" applyFont="1" applyAlignment="1">
      <alignment vertical="top"/>
    </xf>
    <xf numFmtId="0" fontId="15" fillId="0" borderId="0" xfId="0" applyFont="1" applyAlignment="1">
      <alignment horizontal="center" vertical="top"/>
    </xf>
    <xf numFmtId="0" fontId="16" fillId="0" borderId="0" xfId="0" applyFont="1" applyAlignment="1">
      <alignment horizontal="left" vertical="top" indent="9"/>
    </xf>
    <xf numFmtId="0" fontId="16" fillId="0" borderId="0" xfId="0" applyFont="1" applyAlignment="1">
      <alignment vertical="top"/>
    </xf>
    <xf numFmtId="0" fontId="16" fillId="0" borderId="0" xfId="0" applyFont="1" applyAlignment="1">
      <alignment horizontal="center" vertical="top"/>
    </xf>
    <xf numFmtId="0" fontId="12" fillId="0" borderId="0" xfId="0" applyFont="1" applyFill="1"/>
    <xf numFmtId="0" fontId="14" fillId="0" borderId="0" xfId="0" applyFont="1"/>
    <xf numFmtId="0" fontId="17" fillId="0" borderId="0" xfId="0" applyFont="1"/>
    <xf numFmtId="0" fontId="12" fillId="0" borderId="0" xfId="12" applyFont="1" applyAlignment="1">
      <alignment wrapText="1"/>
    </xf>
    <xf numFmtId="0" fontId="12" fillId="0" borderId="0" xfId="12" applyFont="1"/>
    <xf numFmtId="0" fontId="12" fillId="0" borderId="0" xfId="13" applyFont="1" applyAlignment="1">
      <alignment wrapText="1"/>
    </xf>
    <xf numFmtId="0" fontId="12" fillId="0" borderId="0" xfId="13" applyFont="1"/>
    <xf numFmtId="0" fontId="15" fillId="0" borderId="0" xfId="12" applyFont="1" applyAlignment="1">
      <alignment horizontal="center" vertical="center" wrapText="1"/>
    </xf>
    <xf numFmtId="0" fontId="19" fillId="0" borderId="0" xfId="0" applyFont="1"/>
    <xf numFmtId="0" fontId="15" fillId="0" borderId="0" xfId="0" applyFont="1" applyAlignment="1">
      <alignment horizontal="right" vertical="top"/>
    </xf>
    <xf numFmtId="0" fontId="16" fillId="0" borderId="0" xfId="0" applyFont="1" applyAlignment="1">
      <alignment horizontal="right" vertical="top"/>
    </xf>
    <xf numFmtId="0" fontId="12" fillId="0" borderId="0" xfId="8" applyFont="1"/>
    <xf numFmtId="0" fontId="17" fillId="0" borderId="0" xfId="8" applyFont="1"/>
    <xf numFmtId="0" fontId="16" fillId="0" borderId="0" xfId="8" applyFont="1" applyAlignment="1">
      <alignment horizontal="left" vertical="top"/>
    </xf>
    <xf numFmtId="0" fontId="15" fillId="0" borderId="0" xfId="8" applyFont="1" applyAlignment="1">
      <alignment horizontal="left" vertical="top"/>
    </xf>
    <xf numFmtId="0" fontId="15" fillId="0" borderId="0" xfId="8" applyFont="1" applyAlignment="1">
      <alignment horizontal="center" vertical="top"/>
    </xf>
    <xf numFmtId="0" fontId="16" fillId="0" borderId="0" xfId="8" applyFont="1" applyAlignment="1">
      <alignment horizontal="left" vertical="top" indent="9"/>
    </xf>
    <xf numFmtId="0" fontId="16" fillId="0" borderId="0" xfId="8" applyFont="1" applyAlignment="1">
      <alignment horizontal="center" vertical="top"/>
    </xf>
    <xf numFmtId="0" fontId="17" fillId="0" borderId="1" xfId="0" quotePrefix="1" applyFont="1" applyBorder="1" applyAlignment="1">
      <alignment horizontal="center" vertical="center"/>
    </xf>
    <xf numFmtId="0" fontId="17" fillId="0" borderId="2" xfId="0" quotePrefix="1" applyFont="1" applyBorder="1" applyAlignment="1">
      <alignment horizontal="center"/>
    </xf>
    <xf numFmtId="0" fontId="19" fillId="0" borderId="9" xfId="0" applyFont="1" applyBorder="1"/>
    <xf numFmtId="0" fontId="19" fillId="0" borderId="0" xfId="0" applyFont="1" applyAlignment="1">
      <alignment vertical="center"/>
    </xf>
    <xf numFmtId="0" fontId="17" fillId="0" borderId="1" xfId="0" applyFont="1" applyBorder="1" applyAlignment="1">
      <alignment horizontal="justify" vertical="center"/>
    </xf>
    <xf numFmtId="0" fontId="19" fillId="0" borderId="1" xfId="0" applyFont="1" applyBorder="1" applyAlignment="1">
      <alignment horizontal="justify" vertical="center"/>
    </xf>
    <xf numFmtId="2" fontId="19" fillId="0" borderId="1" xfId="0" applyNumberFormat="1" applyFont="1" applyBorder="1" applyAlignment="1">
      <alignment horizontal="justify" vertical="center"/>
    </xf>
    <xf numFmtId="0" fontId="19" fillId="0" borderId="10" xfId="0" applyFont="1" applyBorder="1" applyAlignment="1">
      <alignment horizontal="justify" vertical="center" wrapText="1"/>
    </xf>
    <xf numFmtId="0" fontId="17" fillId="0" borderId="2" xfId="0" applyFont="1" applyBorder="1" applyAlignment="1">
      <alignment horizontal="justify" vertical="center"/>
    </xf>
    <xf numFmtId="0" fontId="19" fillId="0" borderId="2" xfId="0" applyFont="1" applyBorder="1" applyAlignment="1">
      <alignment horizontal="justify" vertical="center"/>
    </xf>
    <xf numFmtId="0" fontId="19" fillId="0" borderId="9" xfId="0" applyFont="1" applyBorder="1" applyAlignment="1">
      <alignment horizontal="justify" vertical="center"/>
    </xf>
    <xf numFmtId="0" fontId="17" fillId="0" borderId="3" xfId="0" applyFont="1" applyBorder="1" applyAlignment="1">
      <alignment horizontal="justify" vertical="center"/>
    </xf>
    <xf numFmtId="0" fontId="19" fillId="0" borderId="3" xfId="0" applyFont="1" applyBorder="1" applyAlignment="1">
      <alignment horizontal="justify" vertical="center"/>
    </xf>
    <xf numFmtId="0" fontId="19" fillId="0" borderId="11" xfId="0" applyFont="1" applyBorder="1" applyAlignment="1">
      <alignment horizontal="justify" vertical="center"/>
    </xf>
    <xf numFmtId="0" fontId="17" fillId="0" borderId="12" xfId="0" applyFont="1" applyBorder="1" applyAlignment="1">
      <alignment horizontal="justify" vertical="center" wrapText="1"/>
    </xf>
    <xf numFmtId="0" fontId="19" fillId="0" borderId="4" xfId="0" applyFont="1" applyBorder="1" applyAlignment="1">
      <alignment horizontal="justify" vertical="center"/>
    </xf>
    <xf numFmtId="0" fontId="19" fillId="0" borderId="12" xfId="0" applyFont="1" applyBorder="1" applyAlignment="1">
      <alignment horizontal="justify" vertical="center"/>
    </xf>
    <xf numFmtId="0" fontId="17" fillId="0" borderId="0" xfId="0" quotePrefix="1" applyFont="1" applyBorder="1" applyAlignment="1">
      <alignment horizontal="center"/>
    </xf>
    <xf numFmtId="0" fontId="17" fillId="0" borderId="0" xfId="0" applyFont="1" applyBorder="1" applyAlignment="1">
      <alignment horizontal="center" vertical="center"/>
    </xf>
    <xf numFmtId="0" fontId="19" fillId="0" borderId="0" xfId="0" applyFont="1" applyBorder="1" applyAlignment="1">
      <alignment horizontal="justify" vertical="center" wrapText="1"/>
    </xf>
    <xf numFmtId="0" fontId="19" fillId="0" borderId="13" xfId="0" applyFont="1" applyBorder="1" applyAlignment="1">
      <alignment horizontal="justify" vertical="center"/>
    </xf>
    <xf numFmtId="0" fontId="19" fillId="0" borderId="6" xfId="0" applyFont="1" applyBorder="1" applyAlignment="1">
      <alignment horizontal="justify" vertical="center"/>
    </xf>
    <xf numFmtId="0" fontId="19" fillId="0" borderId="0" xfId="0" applyFont="1" applyBorder="1" applyAlignment="1">
      <alignment horizontal="justify" vertical="center"/>
    </xf>
    <xf numFmtId="0" fontId="19" fillId="0" borderId="7" xfId="0" applyFont="1" applyBorder="1" applyAlignment="1">
      <alignment horizontal="justify" vertical="center"/>
    </xf>
    <xf numFmtId="0" fontId="17" fillId="0" borderId="0" xfId="0" quotePrefix="1" applyFont="1" applyBorder="1" applyAlignment="1">
      <alignment horizontal="center" vertical="center"/>
    </xf>
    <xf numFmtId="0" fontId="19" fillId="0" borderId="0" xfId="0" applyFont="1" applyAlignment="1">
      <alignment horizontal="justify" vertical="center"/>
    </xf>
    <xf numFmtId="0" fontId="23" fillId="0" borderId="0" xfId="8" applyFont="1" applyFill="1" applyAlignment="1">
      <alignment horizontal="left" vertical="top"/>
    </xf>
    <xf numFmtId="0" fontId="12" fillId="0" borderId="0" xfId="0" applyFont="1" applyBorder="1"/>
    <xf numFmtId="0" fontId="15" fillId="0" borderId="0" xfId="0" applyFont="1" applyBorder="1" applyAlignment="1">
      <alignment vertical="center"/>
    </xf>
    <xf numFmtId="0" fontId="17" fillId="0" borderId="10" xfId="0" quotePrefix="1" applyFont="1" applyBorder="1" applyAlignment="1">
      <alignment horizontal="justify" vertical="center"/>
    </xf>
    <xf numFmtId="0" fontId="13" fillId="0" borderId="0" xfId="0" applyFont="1" applyAlignment="1">
      <alignment vertical="center"/>
    </xf>
    <xf numFmtId="0" fontId="19" fillId="0" borderId="0" xfId="8" applyFont="1" applyAlignment="1">
      <alignment vertical="center"/>
    </xf>
    <xf numFmtId="0" fontId="17" fillId="0" borderId="8" xfId="0" applyFont="1" applyBorder="1" applyAlignment="1">
      <alignment horizontal="justify" vertical="center"/>
    </xf>
    <xf numFmtId="0" fontId="24" fillId="0" borderId="0" xfId="0" applyFont="1" applyAlignment="1">
      <alignment vertical="center"/>
    </xf>
    <xf numFmtId="0" fontId="13" fillId="0" borderId="0" xfId="0" applyFont="1" applyAlignment="1">
      <alignment horizontal="left" vertical="center"/>
    </xf>
    <xf numFmtId="0" fontId="26" fillId="0" borderId="0" xfId="0" applyFont="1"/>
    <xf numFmtId="0" fontId="13" fillId="0" borderId="0" xfId="0" applyFont="1" applyBorder="1" applyAlignment="1">
      <alignment vertical="center"/>
    </xf>
    <xf numFmtId="0" fontId="12" fillId="0" borderId="0" xfId="8" applyFont="1" applyBorder="1"/>
    <xf numFmtId="0" fontId="17" fillId="0" borderId="4" xfId="12" applyFont="1" applyBorder="1" applyAlignment="1">
      <alignment horizontal="justify" vertical="center" wrapText="1"/>
    </xf>
    <xf numFmtId="0" fontId="19" fillId="0" borderId="4" xfId="12" applyFont="1" applyBorder="1" applyAlignment="1">
      <alignment horizontal="justify" vertical="center"/>
    </xf>
    <xf numFmtId="0" fontId="17" fillId="0" borderId="4" xfId="12" applyFont="1" applyBorder="1" applyAlignment="1">
      <alignment horizontal="center" vertical="center" wrapText="1"/>
    </xf>
    <xf numFmtId="0" fontId="17" fillId="2" borderId="2" xfId="0" applyFont="1" applyFill="1" applyBorder="1" applyAlignment="1">
      <alignment horizontal="centerContinuous" vertical="center"/>
    </xf>
    <xf numFmtId="0" fontId="17" fillId="2" borderId="4" xfId="0" applyFont="1" applyFill="1" applyBorder="1" applyAlignment="1">
      <alignment horizontal="center" wrapText="1"/>
    </xf>
    <xf numFmtId="0" fontId="17" fillId="2" borderId="4" xfId="0" applyFont="1" applyFill="1" applyBorder="1" applyAlignment="1">
      <alignment horizontal="center" vertical="center" wrapText="1"/>
    </xf>
    <xf numFmtId="0" fontId="17" fillId="2" borderId="13" xfId="0" applyFont="1" applyFill="1" applyBorder="1" applyAlignment="1">
      <alignment horizontal="centerContinuous" vertical="center" wrapText="1"/>
    </xf>
    <xf numFmtId="0" fontId="17" fillId="2" borderId="12" xfId="0" applyFont="1" applyFill="1" applyBorder="1" applyAlignment="1">
      <alignment horizontal="centerContinuous" vertical="center" wrapText="1"/>
    </xf>
    <xf numFmtId="0" fontId="17" fillId="2" borderId="5" xfId="0" applyFont="1" applyFill="1" applyBorder="1" applyAlignment="1">
      <alignment horizontal="centerContinuous" vertical="center" wrapText="1"/>
    </xf>
    <xf numFmtId="0" fontId="17" fillId="2" borderId="4" xfId="12" applyFont="1" applyFill="1" applyBorder="1" applyAlignment="1">
      <alignment horizontal="center" vertical="center" wrapText="1"/>
    </xf>
    <xf numFmtId="0" fontId="17" fillId="2" borderId="7" xfId="12" applyFont="1" applyFill="1" applyBorder="1" applyAlignment="1">
      <alignment horizontal="center" vertical="center" wrapText="1"/>
    </xf>
    <xf numFmtId="49" fontId="15" fillId="2" borderId="3" xfId="0" applyNumberFormat="1" applyFont="1" applyFill="1" applyBorder="1" applyAlignment="1">
      <alignment horizontal="center" vertical="top" wrapText="1"/>
    </xf>
    <xf numFmtId="0" fontId="12" fillId="0" borderId="0" xfId="0" applyFont="1" applyAlignment="1">
      <alignment horizontal="center"/>
    </xf>
    <xf numFmtId="0" fontId="16" fillId="0" borderId="0" xfId="0" applyFont="1" applyBorder="1" applyAlignment="1">
      <alignment horizontal="center" vertical="top"/>
    </xf>
    <xf numFmtId="49" fontId="15" fillId="2" borderId="4" xfId="0" applyNumberFormat="1" applyFont="1" applyFill="1" applyBorder="1" applyAlignment="1">
      <alignment horizontal="center" vertical="top" wrapText="1"/>
    </xf>
    <xf numFmtId="0" fontId="19" fillId="0" borderId="0" xfId="0" applyFont="1" applyAlignment="1">
      <alignment horizontal="left" vertical="top"/>
    </xf>
    <xf numFmtId="0" fontId="12" fillId="0" borderId="0" xfId="0" applyFont="1" applyAlignment="1"/>
    <xf numFmtId="0" fontId="23" fillId="0" borderId="0" xfId="0" applyFont="1"/>
    <xf numFmtId="0" fontId="12" fillId="0" borderId="0" xfId="0" applyFont="1" applyAlignment="1">
      <alignment horizontal="right"/>
    </xf>
    <xf numFmtId="0" fontId="15" fillId="0" borderId="0" xfId="0" applyFont="1" applyAlignment="1">
      <alignment horizontal="center" vertical="center" wrapText="1"/>
    </xf>
    <xf numFmtId="0" fontId="15" fillId="0" borderId="0" xfId="0" applyFont="1" applyAlignment="1">
      <alignment vertical="center" wrapText="1"/>
    </xf>
    <xf numFmtId="0" fontId="14" fillId="0" borderId="0" xfId="0" applyFont="1" applyAlignment="1"/>
    <xf numFmtId="0" fontId="14" fillId="0" borderId="0" xfId="0" applyFont="1" applyAlignment="1">
      <alignment horizontal="right"/>
    </xf>
    <xf numFmtId="0" fontId="14" fillId="0" borderId="0" xfId="0" applyFont="1" applyBorder="1"/>
    <xf numFmtId="0" fontId="15" fillId="0" borderId="0" xfId="0" applyFont="1" applyAlignment="1">
      <alignment horizontal="left" vertical="top" wrapText="1" indent="10"/>
    </xf>
    <xf numFmtId="0" fontId="15" fillId="0" borderId="0" xfId="0" applyFont="1" applyAlignment="1">
      <alignment vertical="top" wrapText="1"/>
    </xf>
    <xf numFmtId="0" fontId="13" fillId="0" borderId="7" xfId="0" applyFont="1" applyFill="1" applyBorder="1" applyAlignment="1">
      <alignment horizontal="center" vertical="center" wrapText="1"/>
    </xf>
    <xf numFmtId="49" fontId="15" fillId="2" borderId="5" xfId="0" applyNumberFormat="1" applyFont="1" applyFill="1" applyBorder="1" applyAlignment="1">
      <alignment horizontal="center" vertical="top" wrapText="1"/>
    </xf>
    <xf numFmtId="0" fontId="50" fillId="0" borderId="0" xfId="107" applyFont="1" applyBorder="1" applyAlignment="1">
      <alignment vertical="center"/>
    </xf>
    <xf numFmtId="0" fontId="19" fillId="0" borderId="0" xfId="107" applyFont="1" applyBorder="1" applyAlignment="1">
      <alignment vertical="center"/>
    </xf>
    <xf numFmtId="49" fontId="17" fillId="0" borderId="0" xfId="107" applyNumberFormat="1" applyFont="1" applyFill="1" applyBorder="1" applyAlignment="1">
      <alignment horizontal="center" vertical="center"/>
    </xf>
    <xf numFmtId="0" fontId="17" fillId="0" borderId="0" xfId="107" applyFont="1" applyBorder="1" applyAlignment="1">
      <alignment vertical="center"/>
    </xf>
    <xf numFmtId="0" fontId="16" fillId="2" borderId="0" xfId="107" applyFont="1" applyFill="1" applyBorder="1" applyAlignment="1">
      <alignment horizontal="centerContinuous"/>
    </xf>
    <xf numFmtId="0" fontId="16" fillId="2" borderId="0" xfId="107" applyFont="1" applyFill="1" applyBorder="1" applyAlignment="1">
      <alignment horizontal="centerContinuous" vertical="center"/>
    </xf>
    <xf numFmtId="0" fontId="16" fillId="2" borderId="0" xfId="107" applyFont="1" applyFill="1" applyBorder="1" applyAlignment="1">
      <alignment horizontal="center" vertical="center"/>
    </xf>
    <xf numFmtId="0" fontId="17" fillId="35" borderId="0" xfId="108" applyFont="1" applyFill="1" applyBorder="1" applyAlignment="1">
      <alignment vertical="center"/>
    </xf>
    <xf numFmtId="0" fontId="16" fillId="0" borderId="0" xfId="107" applyFont="1" applyBorder="1" applyAlignment="1">
      <alignment horizontal="centerContinuous" vertical="center"/>
    </xf>
    <xf numFmtId="0" fontId="15" fillId="0" borderId="28" xfId="107" applyFont="1" applyBorder="1" applyAlignment="1">
      <alignment horizontal="centerContinuous" vertical="center"/>
    </xf>
    <xf numFmtId="0" fontId="16" fillId="0" borderId="29" xfId="107" applyFont="1" applyBorder="1" applyAlignment="1">
      <alignment horizontal="centerContinuous" vertical="center"/>
    </xf>
    <xf numFmtId="0" fontId="50" fillId="0" borderId="28" xfId="107" applyFont="1" applyBorder="1" applyAlignment="1">
      <alignment vertical="center"/>
    </xf>
    <xf numFmtId="49" fontId="17" fillId="0" borderId="29" xfId="107" applyNumberFormat="1" applyFont="1" applyFill="1" applyBorder="1" applyAlignment="1">
      <alignment horizontal="center" vertical="center"/>
    </xf>
    <xf numFmtId="0" fontId="17" fillId="0" borderId="28" xfId="107" applyFont="1" applyBorder="1" applyAlignment="1">
      <alignment vertical="center"/>
    </xf>
    <xf numFmtId="0" fontId="19" fillId="0" borderId="28" xfId="107" applyFont="1" applyBorder="1" applyAlignment="1">
      <alignment horizontal="left" vertical="center" indent="2"/>
    </xf>
    <xf numFmtId="0" fontId="19" fillId="35" borderId="30" xfId="108" applyFont="1" applyFill="1" applyBorder="1" applyAlignment="1">
      <alignment vertical="center"/>
    </xf>
    <xf numFmtId="0" fontId="19" fillId="35" borderId="31" xfId="108" applyFont="1" applyFill="1" applyBorder="1" applyAlignment="1">
      <alignment vertical="center"/>
    </xf>
    <xf numFmtId="0" fontId="15" fillId="2" borderId="0" xfId="8" applyFont="1" applyFill="1" applyBorder="1" applyAlignment="1">
      <alignment horizontal="centerContinuous" vertical="center" wrapText="1"/>
    </xf>
    <xf numFmtId="0" fontId="15" fillId="2" borderId="11" xfId="8" applyFont="1" applyFill="1" applyBorder="1" applyAlignment="1">
      <alignment horizontal="centerContinuous" vertical="center" wrapText="1"/>
    </xf>
    <xf numFmtId="0" fontId="15" fillId="2" borderId="4" xfId="8" applyFont="1" applyFill="1" applyBorder="1" applyAlignment="1">
      <alignment horizontal="center" vertical="center" wrapText="1"/>
    </xf>
    <xf numFmtId="0" fontId="15" fillId="2" borderId="3" xfId="8" applyFont="1" applyFill="1" applyBorder="1" applyAlignment="1">
      <alignment horizontal="center" vertical="center" wrapText="1"/>
    </xf>
    <xf numFmtId="0" fontId="14" fillId="2" borderId="12" xfId="112" applyFont="1" applyFill="1" applyBorder="1" applyAlignment="1">
      <alignment horizontal="center" vertical="center" wrapText="1"/>
    </xf>
    <xf numFmtId="0" fontId="14" fillId="2" borderId="5" xfId="112" applyFont="1" applyFill="1" applyBorder="1" applyAlignment="1">
      <alignment horizontal="center" vertical="center" wrapText="1"/>
    </xf>
    <xf numFmtId="0" fontId="15" fillId="0" borderId="4" xfId="112" quotePrefix="1" applyFont="1" applyBorder="1" applyAlignment="1">
      <alignment horizontal="center" vertical="center" wrapText="1"/>
    </xf>
    <xf numFmtId="0" fontId="15" fillId="0" borderId="12" xfId="112" quotePrefix="1" applyFont="1" applyBorder="1" applyAlignment="1">
      <alignment horizontal="center" vertical="center" wrapText="1"/>
    </xf>
    <xf numFmtId="0" fontId="17" fillId="0" borderId="10" xfId="0" quotePrefix="1" applyFont="1" applyBorder="1" applyAlignment="1">
      <alignment horizontal="justify" vertical="center"/>
    </xf>
    <xf numFmtId="0" fontId="14" fillId="0" borderId="0" xfId="0" applyFont="1" applyAlignment="1">
      <alignment horizontal="center"/>
    </xf>
    <xf numFmtId="0" fontId="17" fillId="2" borderId="12" xfId="0" applyFont="1" applyFill="1" applyBorder="1" applyAlignment="1">
      <alignment horizontal="center" vertical="center" wrapText="1"/>
    </xf>
    <xf numFmtId="0" fontId="13" fillId="0" borderId="6" xfId="0" applyFont="1" applyBorder="1" applyAlignment="1">
      <alignment vertical="center"/>
    </xf>
    <xf numFmtId="0" fontId="17" fillId="0" borderId="4" xfId="0" quotePrefix="1" applyFont="1" applyBorder="1" applyAlignment="1">
      <alignment horizontal="center"/>
    </xf>
    <xf numFmtId="0" fontId="60" fillId="35" borderId="15" xfId="0" applyFont="1" applyFill="1" applyBorder="1" applyAlignment="1">
      <alignment horizontal="center" vertical="center"/>
    </xf>
    <xf numFmtId="0" fontId="60" fillId="35" borderId="1" xfId="0" applyFont="1" applyFill="1" applyBorder="1" applyAlignment="1">
      <alignment horizontal="center" vertical="center"/>
    </xf>
    <xf numFmtId="4" fontId="60" fillId="35" borderId="1" xfId="1" applyNumberFormat="1" applyFont="1" applyFill="1" applyBorder="1" applyAlignment="1">
      <alignment horizontal="right" vertical="center"/>
    </xf>
    <xf numFmtId="2" fontId="60" fillId="35" borderId="1" xfId="1" quotePrefix="1" applyNumberFormat="1" applyFont="1" applyFill="1" applyBorder="1" applyAlignment="1">
      <alignment horizontal="right" vertical="center" wrapText="1"/>
    </xf>
    <xf numFmtId="0" fontId="60" fillId="35" borderId="3" xfId="0" applyFont="1" applyFill="1" applyBorder="1" applyAlignment="1">
      <alignment horizontal="center" vertical="center"/>
    </xf>
    <xf numFmtId="0" fontId="60" fillId="35" borderId="2" xfId="0" applyFont="1" applyFill="1" applyBorder="1" applyAlignment="1">
      <alignment horizontal="center" vertical="center"/>
    </xf>
    <xf numFmtId="0" fontId="19" fillId="35" borderId="0" xfId="0" applyFont="1" applyFill="1" applyBorder="1"/>
    <xf numFmtId="0" fontId="19" fillId="35" borderId="0" xfId="0" applyFont="1" applyFill="1" applyBorder="1" applyAlignment="1">
      <alignment vertical="center"/>
    </xf>
    <xf numFmtId="43" fontId="19" fillId="35" borderId="0" xfId="1" applyFont="1" applyFill="1" applyBorder="1" applyAlignment="1">
      <alignment vertical="center"/>
    </xf>
    <xf numFmtId="43" fontId="61" fillId="35" borderId="0" xfId="1" applyFont="1" applyFill="1" applyBorder="1" applyAlignment="1">
      <alignment vertical="center"/>
    </xf>
    <xf numFmtId="43" fontId="62" fillId="35" borderId="0" xfId="1" quotePrefix="1" applyFont="1" applyFill="1" applyBorder="1" applyAlignment="1">
      <alignment horizontal="center" vertical="center" wrapText="1"/>
    </xf>
    <xf numFmtId="2" fontId="61" fillId="35" borderId="0" xfId="1" applyNumberFormat="1" applyFont="1" applyFill="1" applyBorder="1" applyAlignment="1">
      <alignment horizontal="right"/>
    </xf>
    <xf numFmtId="0" fontId="17" fillId="35" borderId="4" xfId="0" applyFont="1" applyFill="1" applyBorder="1" applyAlignment="1">
      <alignment horizontal="center" vertical="center"/>
    </xf>
    <xf numFmtId="4" fontId="62" fillId="35" borderId="4" xfId="1" applyNumberFormat="1" applyFont="1" applyFill="1" applyBorder="1" applyAlignment="1">
      <alignment horizontal="right"/>
    </xf>
    <xf numFmtId="2" fontId="62" fillId="35" borderId="0" xfId="1" applyNumberFormat="1" applyFont="1" applyFill="1" applyBorder="1" applyAlignment="1">
      <alignment horizontal="right"/>
    </xf>
    <xf numFmtId="0" fontId="12" fillId="35" borderId="0" xfId="0" applyFont="1" applyFill="1"/>
    <xf numFmtId="0" fontId="17" fillId="35" borderId="0" xfId="0" applyFont="1" applyFill="1"/>
    <xf numFmtId="43" fontId="12" fillId="35" borderId="0" xfId="1" applyFont="1" applyFill="1"/>
    <xf numFmtId="43" fontId="63" fillId="35" borderId="0" xfId="1" applyFont="1" applyFill="1"/>
    <xf numFmtId="2" fontId="63" fillId="35" borderId="0" xfId="1" applyNumberFormat="1" applyFont="1" applyFill="1"/>
    <xf numFmtId="0" fontId="60" fillId="35" borderId="1" xfId="0" quotePrefix="1" applyFont="1" applyFill="1" applyBorder="1" applyAlignment="1">
      <alignment horizontal="right" vertical="center" wrapText="1"/>
    </xf>
    <xf numFmtId="0" fontId="60" fillId="35" borderId="1" xfId="0" quotePrefix="1" applyFont="1" applyFill="1" applyBorder="1" applyAlignment="1">
      <alignment horizontal="center" vertical="center"/>
    </xf>
    <xf numFmtId="43" fontId="60" fillId="35" borderId="1" xfId="0" applyNumberFormat="1" applyFont="1" applyFill="1" applyBorder="1" applyAlignment="1">
      <alignment vertical="center"/>
    </xf>
    <xf numFmtId="0" fontId="60" fillId="35" borderId="1" xfId="0" applyFont="1" applyFill="1" applyBorder="1" applyAlignment="1">
      <alignment vertical="center"/>
    </xf>
    <xf numFmtId="0" fontId="60" fillId="35" borderId="3" xfId="0" quotePrefix="1" applyFont="1" applyFill="1" applyBorder="1" applyAlignment="1">
      <alignment horizontal="right" vertical="center" wrapText="1"/>
    </xf>
    <xf numFmtId="0" fontId="60" fillId="35" borderId="3" xfId="0" applyFont="1" applyFill="1" applyBorder="1" applyAlignment="1">
      <alignment vertical="center"/>
    </xf>
    <xf numFmtId="0" fontId="60" fillId="35" borderId="15" xfId="0" quotePrefix="1" applyFont="1" applyFill="1" applyBorder="1" applyAlignment="1">
      <alignment horizontal="right" vertical="center" wrapText="1"/>
    </xf>
    <xf numFmtId="0" fontId="60" fillId="0" borderId="1" xfId="0" applyFont="1" applyFill="1" applyBorder="1" applyAlignment="1">
      <alignment vertical="center"/>
    </xf>
    <xf numFmtId="0" fontId="60" fillId="35" borderId="1" xfId="0" quotePrefix="1" applyFont="1" applyFill="1" applyBorder="1" applyAlignment="1">
      <alignment horizontal="center" vertical="center" wrapText="1"/>
    </xf>
    <xf numFmtId="0" fontId="60" fillId="0" borderId="1" xfId="114" applyFont="1" applyFill="1" applyBorder="1" applyAlignment="1">
      <alignment vertical="center"/>
    </xf>
    <xf numFmtId="0" fontId="60" fillId="0" borderId="1" xfId="114" quotePrefix="1" applyFont="1" applyFill="1" applyBorder="1" applyAlignment="1">
      <alignment horizontal="center" vertical="center"/>
    </xf>
    <xf numFmtId="4" fontId="59" fillId="0" borderId="1" xfId="1" applyNumberFormat="1" applyFont="1" applyFill="1" applyBorder="1" applyAlignment="1">
      <alignment horizontal="right"/>
    </xf>
    <xf numFmtId="2" fontId="59" fillId="0" borderId="1" xfId="114" quotePrefix="1" applyNumberFormat="1" applyFont="1" applyFill="1" applyBorder="1" applyAlignment="1">
      <alignment horizontal="center"/>
    </xf>
    <xf numFmtId="0" fontId="60" fillId="0" borderId="1" xfId="0" quotePrefix="1" applyFont="1" applyFill="1" applyBorder="1" applyAlignment="1">
      <alignment horizontal="center" vertical="center" wrapText="1"/>
    </xf>
    <xf numFmtId="4" fontId="60" fillId="0" borderId="1" xfId="1" applyNumberFormat="1" applyFont="1" applyFill="1" applyBorder="1" applyAlignment="1">
      <alignment horizontal="right"/>
    </xf>
    <xf numFmtId="0" fontId="60" fillId="35" borderId="1" xfId="114" applyFont="1" applyFill="1" applyBorder="1" applyAlignment="1">
      <alignment vertical="center"/>
    </xf>
    <xf numFmtId="0" fontId="60" fillId="35" borderId="1" xfId="114" quotePrefix="1" applyFont="1" applyFill="1" applyBorder="1" applyAlignment="1">
      <alignment horizontal="center" vertical="center"/>
    </xf>
    <xf numFmtId="4" fontId="60" fillId="35" borderId="1" xfId="1" applyNumberFormat="1" applyFont="1" applyFill="1" applyBorder="1" applyAlignment="1">
      <alignment horizontal="right"/>
    </xf>
    <xf numFmtId="2" fontId="59" fillId="35" borderId="1" xfId="114" quotePrefix="1" applyNumberFormat="1" applyFont="1" applyFill="1" applyBorder="1" applyAlignment="1">
      <alignment horizontal="center"/>
    </xf>
    <xf numFmtId="0" fontId="60" fillId="35" borderId="1" xfId="0" applyFont="1" applyFill="1" applyBorder="1" applyAlignment="1">
      <alignment horizontal="center" vertical="center" wrapText="1"/>
    </xf>
    <xf numFmtId="43" fontId="60" fillId="35" borderId="1" xfId="1" quotePrefix="1" applyFont="1" applyFill="1" applyBorder="1" applyAlignment="1">
      <alignment horizontal="right" vertical="center" wrapText="1"/>
    </xf>
    <xf numFmtId="2" fontId="60" fillId="35" borderId="1" xfId="114" quotePrefix="1" applyNumberFormat="1" applyFont="1" applyFill="1" applyBorder="1" applyAlignment="1">
      <alignment horizontal="right" vertical="center"/>
    </xf>
    <xf numFmtId="165" fontId="60" fillId="35" borderId="1" xfId="1" applyNumberFormat="1" applyFont="1" applyFill="1" applyBorder="1" applyAlignment="1">
      <alignment vertical="center"/>
    </xf>
    <xf numFmtId="4" fontId="60" fillId="35" borderId="1" xfId="1" applyNumberFormat="1" applyFont="1" applyFill="1" applyBorder="1" applyAlignment="1"/>
    <xf numFmtId="2" fontId="60" fillId="35" borderId="1" xfId="114" applyNumberFormat="1" applyFont="1" applyFill="1" applyBorder="1" applyAlignment="1"/>
    <xf numFmtId="165" fontId="60" fillId="35" borderId="3" xfId="1" applyNumberFormat="1" applyFont="1" applyFill="1" applyBorder="1" applyAlignment="1">
      <alignment vertical="center"/>
    </xf>
    <xf numFmtId="0" fontId="60" fillId="35" borderId="3" xfId="114" applyFont="1" applyFill="1" applyBorder="1" applyAlignment="1">
      <alignment vertical="center"/>
    </xf>
    <xf numFmtId="0" fontId="60" fillId="35" borderId="3" xfId="0" quotePrefix="1" applyFont="1" applyFill="1" applyBorder="1" applyAlignment="1">
      <alignment horizontal="center" vertical="center" wrapText="1"/>
    </xf>
    <xf numFmtId="4" fontId="59" fillId="35" borderId="3" xfId="1" applyNumberFormat="1" applyFont="1" applyFill="1" applyBorder="1" applyAlignment="1">
      <alignment horizontal="right"/>
    </xf>
    <xf numFmtId="2" fontId="60" fillId="35" borderId="3" xfId="114" applyNumberFormat="1" applyFont="1" applyFill="1" applyBorder="1" applyAlignment="1"/>
    <xf numFmtId="4" fontId="60" fillId="35" borderId="1" xfId="114" quotePrefix="1" applyNumberFormat="1" applyFont="1" applyFill="1" applyBorder="1" applyAlignment="1">
      <alignment horizontal="right" vertical="center"/>
    </xf>
    <xf numFmtId="4" fontId="59" fillId="35" borderId="1" xfId="114" quotePrefix="1" applyNumberFormat="1" applyFont="1" applyFill="1" applyBorder="1" applyAlignment="1">
      <alignment horizontal="right" vertical="center"/>
    </xf>
    <xf numFmtId="0" fontId="60" fillId="35" borderId="1" xfId="114" applyFont="1" applyFill="1" applyBorder="1" applyAlignment="1">
      <alignment horizontal="right" vertical="center"/>
    </xf>
    <xf numFmtId="0" fontId="60" fillId="35" borderId="1" xfId="114" quotePrefix="1" applyFont="1" applyFill="1" applyBorder="1" applyAlignment="1">
      <alignment horizontal="right" vertical="center"/>
    </xf>
    <xf numFmtId="2" fontId="60" fillId="35" borderId="3" xfId="114" quotePrefix="1" applyNumberFormat="1" applyFont="1" applyFill="1" applyBorder="1" applyAlignment="1">
      <alignment horizontal="right" vertical="center"/>
    </xf>
    <xf numFmtId="2" fontId="60" fillId="35" borderId="1" xfId="0" quotePrefix="1" applyNumberFormat="1" applyFont="1" applyFill="1" applyBorder="1" applyAlignment="1">
      <alignment horizontal="right" vertical="center" wrapText="1"/>
    </xf>
    <xf numFmtId="165" fontId="60" fillId="35" borderId="3" xfId="1" applyNumberFormat="1" applyFont="1" applyFill="1" applyBorder="1" applyAlignment="1">
      <alignment horizontal="right" vertical="center"/>
    </xf>
    <xf numFmtId="0" fontId="60" fillId="35" borderId="3" xfId="114" applyFont="1" applyFill="1" applyBorder="1" applyAlignment="1">
      <alignment horizontal="right" vertical="center"/>
    </xf>
    <xf numFmtId="4" fontId="59" fillId="35" borderId="3" xfId="1" applyNumberFormat="1" applyFont="1" applyFill="1" applyBorder="1" applyAlignment="1">
      <alignment horizontal="right" vertical="center"/>
    </xf>
    <xf numFmtId="0" fontId="60" fillId="0" borderId="15" xfId="0" quotePrefix="1" applyFont="1" applyFill="1" applyBorder="1" applyAlignment="1">
      <alignment horizontal="right" vertical="center" wrapText="1"/>
    </xf>
    <xf numFmtId="0" fontId="59" fillId="0" borderId="1" xfId="114" quotePrefix="1" applyFont="1" applyFill="1" applyBorder="1" applyAlignment="1">
      <alignment horizontal="center" vertical="center"/>
    </xf>
    <xf numFmtId="4" fontId="59" fillId="0" borderId="1" xfId="1" applyNumberFormat="1" applyFont="1" applyFill="1" applyBorder="1" applyAlignment="1">
      <alignment horizontal="right" vertical="center"/>
    </xf>
    <xf numFmtId="0" fontId="59" fillId="0" borderId="1" xfId="114" quotePrefix="1" applyFont="1" applyFill="1" applyBorder="1" applyAlignment="1">
      <alignment horizontal="center" vertical="top"/>
    </xf>
    <xf numFmtId="4" fontId="60" fillId="0" borderId="1" xfId="1" applyNumberFormat="1" applyFont="1" applyFill="1" applyBorder="1" applyAlignment="1">
      <alignment horizontal="right" vertical="center"/>
    </xf>
    <xf numFmtId="0" fontId="59" fillId="35" borderId="1" xfId="114" quotePrefix="1" applyFont="1" applyFill="1" applyBorder="1" applyAlignment="1">
      <alignment horizontal="center" vertical="center"/>
    </xf>
    <xf numFmtId="0" fontId="59" fillId="35" borderId="1" xfId="114" quotePrefix="1" applyFont="1" applyFill="1" applyBorder="1" applyAlignment="1">
      <alignment horizontal="center" vertical="top"/>
    </xf>
    <xf numFmtId="43" fontId="60" fillId="35" borderId="1" xfId="1" applyFont="1" applyFill="1" applyBorder="1" applyAlignment="1">
      <alignment horizontal="right" vertical="center"/>
    </xf>
    <xf numFmtId="43" fontId="60" fillId="0" borderId="1" xfId="1" applyFont="1" applyFill="1" applyBorder="1" applyAlignment="1">
      <alignment horizontal="right" vertical="center"/>
    </xf>
    <xf numFmtId="0" fontId="60" fillId="0" borderId="15" xfId="0" applyFont="1" applyFill="1" applyBorder="1" applyAlignment="1">
      <alignment horizontal="center" vertical="center"/>
    </xf>
    <xf numFmtId="0" fontId="60" fillId="0" borderId="1" xfId="114" applyFont="1" applyFill="1" applyBorder="1" applyAlignment="1">
      <alignment vertical="top"/>
    </xf>
    <xf numFmtId="0" fontId="60" fillId="0" borderId="3" xfId="0" applyFont="1" applyFill="1" applyBorder="1" applyAlignment="1">
      <alignment vertical="center"/>
    </xf>
    <xf numFmtId="0" fontId="60" fillId="0" borderId="3" xfId="0" applyFont="1" applyFill="1" applyBorder="1" applyAlignment="1">
      <alignment horizontal="center" vertical="center"/>
    </xf>
    <xf numFmtId="0" fontId="60" fillId="0" borderId="3" xfId="114" applyFont="1" applyFill="1" applyBorder="1" applyAlignment="1">
      <alignment vertical="center"/>
    </xf>
    <xf numFmtId="4" fontId="59" fillId="0" borderId="3" xfId="1" applyNumberFormat="1" applyFont="1" applyFill="1" applyBorder="1" applyAlignment="1">
      <alignment horizontal="right" vertical="center"/>
    </xf>
    <xf numFmtId="0" fontId="60" fillId="0" borderId="3" xfId="114" applyFont="1" applyFill="1" applyBorder="1" applyAlignment="1">
      <alignment vertical="top"/>
    </xf>
    <xf numFmtId="0" fontId="60" fillId="0" borderId="1" xfId="0" applyFont="1" applyFill="1" applyBorder="1" applyAlignment="1">
      <alignment horizontal="right" vertical="center"/>
    </xf>
    <xf numFmtId="2" fontId="60" fillId="35" borderId="1" xfId="1" quotePrefix="1" applyNumberFormat="1" applyFont="1" applyFill="1" applyBorder="1" applyAlignment="1">
      <alignment vertical="center"/>
    </xf>
    <xf numFmtId="43" fontId="60" fillId="35" borderId="1" xfId="1" quotePrefix="1" applyFont="1" applyFill="1" applyBorder="1" applyAlignment="1">
      <alignment vertical="center"/>
    </xf>
    <xf numFmtId="2" fontId="59" fillId="35" borderId="1" xfId="114" quotePrefix="1" applyNumberFormat="1" applyFont="1" applyFill="1" applyBorder="1" applyAlignment="1">
      <alignment horizontal="right" vertical="center"/>
    </xf>
    <xf numFmtId="2" fontId="60" fillId="35" borderId="1" xfId="114" quotePrefix="1" applyNumberFormat="1" applyFont="1" applyFill="1" applyBorder="1" applyAlignment="1">
      <alignment horizontal="right" vertical="top"/>
    </xf>
    <xf numFmtId="2" fontId="60" fillId="35" borderId="1" xfId="114" applyNumberFormat="1" applyFont="1" applyFill="1" applyBorder="1" applyAlignment="1">
      <alignment horizontal="right" vertical="center"/>
    </xf>
    <xf numFmtId="0" fontId="60" fillId="0" borderId="15" xfId="0" quotePrefix="1" applyFont="1" applyFill="1" applyBorder="1" applyAlignment="1">
      <alignment horizontal="center" vertical="center" wrapText="1"/>
    </xf>
    <xf numFmtId="2" fontId="59" fillId="35" borderId="1" xfId="114" quotePrefix="1" applyNumberFormat="1" applyFont="1" applyFill="1" applyBorder="1" applyAlignment="1">
      <alignment horizontal="center" vertical="center"/>
    </xf>
    <xf numFmtId="2" fontId="60" fillId="35" borderId="1" xfId="115" applyNumberFormat="1" applyFont="1" applyFill="1" applyBorder="1" applyAlignment="1">
      <alignment horizontal="right" vertical="center"/>
    </xf>
    <xf numFmtId="2" fontId="59" fillId="35" borderId="1" xfId="115" applyNumberFormat="1" applyFont="1" applyFill="1" applyBorder="1" applyAlignment="1">
      <alignment horizontal="right" vertical="center"/>
    </xf>
    <xf numFmtId="2" fontId="60" fillId="35" borderId="1" xfId="115" applyNumberFormat="1" applyFont="1" applyFill="1" applyBorder="1" applyAlignment="1">
      <alignment vertical="center"/>
    </xf>
    <xf numFmtId="4" fontId="60" fillId="35" borderId="1" xfId="115" applyNumberFormat="1" applyFont="1" applyFill="1" applyBorder="1" applyAlignment="1">
      <alignment horizontal="right" vertical="center"/>
    </xf>
    <xf numFmtId="43" fontId="60" fillId="35" borderId="1" xfId="115" applyFont="1" applyFill="1" applyBorder="1" applyAlignment="1">
      <alignment vertical="center"/>
    </xf>
    <xf numFmtId="164" fontId="60" fillId="35" borderId="1" xfId="115" applyNumberFormat="1" applyFont="1" applyFill="1" applyBorder="1" applyAlignment="1">
      <alignment vertical="center"/>
    </xf>
    <xf numFmtId="2" fontId="59" fillId="35" borderId="3" xfId="114" quotePrefix="1" applyNumberFormat="1" applyFont="1" applyFill="1" applyBorder="1" applyAlignment="1">
      <alignment horizontal="right" vertical="center"/>
    </xf>
    <xf numFmtId="0" fontId="60" fillId="35" borderId="15" xfId="0" applyFont="1" applyFill="1" applyBorder="1" applyAlignment="1">
      <alignment horizontal="center" vertical="center" wrapText="1"/>
    </xf>
    <xf numFmtId="0" fontId="59" fillId="35" borderId="3" xfId="0" applyFont="1" applyFill="1" applyBorder="1" applyAlignment="1">
      <alignment horizontal="center" vertical="center" wrapText="1"/>
    </xf>
    <xf numFmtId="0" fontId="60" fillId="0" borderId="1" xfId="0" quotePrefix="1" applyFont="1" applyFill="1" applyBorder="1" applyAlignment="1">
      <alignment horizontal="center" wrapText="1"/>
    </xf>
    <xf numFmtId="0" fontId="60" fillId="35" borderId="1" xfId="0" quotePrefix="1" applyFont="1" applyFill="1" applyBorder="1" applyAlignment="1">
      <alignment horizontal="center" wrapText="1"/>
    </xf>
    <xf numFmtId="165" fontId="60" fillId="0" borderId="1" xfId="115" applyNumberFormat="1" applyFont="1" applyFill="1" applyBorder="1" applyAlignment="1"/>
    <xf numFmtId="0" fontId="60" fillId="0" borderId="1" xfId="114" quotePrefix="1" applyFont="1" applyFill="1" applyBorder="1" applyAlignment="1">
      <alignment horizontal="center"/>
    </xf>
    <xf numFmtId="165" fontId="60" fillId="35" borderId="1" xfId="115" applyNumberFormat="1" applyFont="1" applyFill="1" applyBorder="1" applyAlignment="1"/>
    <xf numFmtId="0" fontId="60" fillId="35" borderId="1" xfId="114" quotePrefix="1" applyFont="1" applyFill="1" applyBorder="1" applyAlignment="1">
      <alignment horizontal="center"/>
    </xf>
    <xf numFmtId="2" fontId="60" fillId="35" borderId="1" xfId="0" quotePrefix="1" applyNumberFormat="1" applyFont="1" applyFill="1" applyBorder="1" applyAlignment="1">
      <alignment horizontal="center" wrapText="1"/>
    </xf>
    <xf numFmtId="0" fontId="60" fillId="35" borderId="1" xfId="0" applyFont="1" applyFill="1" applyBorder="1" applyAlignment="1"/>
    <xf numFmtId="2" fontId="60" fillId="35" borderId="1" xfId="1" applyNumberFormat="1" applyFont="1" applyFill="1" applyBorder="1" applyAlignment="1"/>
    <xf numFmtId="0" fontId="60" fillId="0" borderId="3" xfId="0" applyFont="1" applyFill="1" applyBorder="1" applyAlignment="1"/>
    <xf numFmtId="165" fontId="60" fillId="35" borderId="3" xfId="1" applyNumberFormat="1" applyFont="1" applyFill="1" applyBorder="1" applyAlignment="1"/>
    <xf numFmtId="0" fontId="60" fillId="35" borderId="3" xfId="114" applyFont="1" applyFill="1" applyBorder="1" applyAlignment="1"/>
    <xf numFmtId="0" fontId="60" fillId="35" borderId="3" xfId="0" quotePrefix="1" applyFont="1" applyFill="1" applyBorder="1" applyAlignment="1">
      <alignment horizontal="center" wrapText="1"/>
    </xf>
    <xf numFmtId="0" fontId="60" fillId="0" borderId="3" xfId="114" applyFont="1" applyFill="1" applyBorder="1" applyAlignment="1"/>
    <xf numFmtId="4" fontId="59" fillId="0" borderId="3" xfId="1" applyNumberFormat="1" applyFont="1" applyFill="1" applyBorder="1" applyAlignment="1">
      <alignment horizontal="right" vertical="top"/>
    </xf>
    <xf numFmtId="0" fontId="60" fillId="35" borderId="1" xfId="114" quotePrefix="1" applyNumberFormat="1" applyFont="1" applyFill="1" applyBorder="1" applyAlignment="1">
      <alignment horizontal="right" vertical="center"/>
    </xf>
    <xf numFmtId="0" fontId="60" fillId="35" borderId="1" xfId="0" quotePrefix="1" applyNumberFormat="1" applyFont="1" applyFill="1" applyBorder="1" applyAlignment="1">
      <alignment horizontal="right" vertical="center" wrapText="1"/>
    </xf>
    <xf numFmtId="43" fontId="60" fillId="0" borderId="1" xfId="1" applyFont="1" applyFill="1" applyBorder="1" applyAlignment="1">
      <alignment vertical="center"/>
    </xf>
    <xf numFmtId="0" fontId="59" fillId="0" borderId="3" xfId="0" applyFont="1" applyFill="1" applyBorder="1" applyAlignment="1">
      <alignment horizontal="center" vertical="center"/>
    </xf>
    <xf numFmtId="0" fontId="59" fillId="35" borderId="3" xfId="0" quotePrefix="1" applyFont="1" applyFill="1" applyBorder="1" applyAlignment="1">
      <alignment horizontal="center" vertical="center" wrapText="1"/>
    </xf>
    <xf numFmtId="0" fontId="60" fillId="0" borderId="2"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0" fillId="0" borderId="1" xfId="0" quotePrefix="1" applyFont="1" applyFill="1" applyBorder="1" applyAlignment="1">
      <alignment horizontal="right" vertical="center" wrapText="1"/>
    </xf>
    <xf numFmtId="0" fontId="60" fillId="35" borderId="1" xfId="114" quotePrefix="1" applyFont="1" applyFill="1" applyBorder="1" applyAlignment="1">
      <alignment horizontal="center" vertical="center" wrapText="1"/>
    </xf>
    <xf numFmtId="0" fontId="60" fillId="0" borderId="1" xfId="114" quotePrefix="1" applyFont="1" applyFill="1" applyBorder="1" applyAlignment="1">
      <alignment horizontal="center" vertical="center" wrapText="1"/>
    </xf>
    <xf numFmtId="4" fontId="65" fillId="0" borderId="1" xfId="1" applyNumberFormat="1" applyFont="1" applyFill="1" applyBorder="1" applyAlignment="1">
      <alignment horizontal="right" vertical="center"/>
    </xf>
    <xf numFmtId="0" fontId="65" fillId="0" borderId="1" xfId="114" quotePrefix="1" applyFont="1" applyFill="1" applyBorder="1" applyAlignment="1">
      <alignment horizontal="center" vertical="center"/>
    </xf>
    <xf numFmtId="0" fontId="60" fillId="0" borderId="1" xfId="0" applyFont="1" applyFill="1" applyBorder="1" applyAlignment="1">
      <alignment vertical="center" wrapText="1"/>
    </xf>
    <xf numFmtId="4" fontId="66" fillId="0" borderId="1" xfId="1" applyNumberFormat="1" applyFont="1" applyFill="1" applyBorder="1" applyAlignment="1">
      <alignment horizontal="right" vertical="center"/>
    </xf>
    <xf numFmtId="165" fontId="60" fillId="0" borderId="1" xfId="115" applyNumberFormat="1" applyFont="1" applyFill="1" applyBorder="1" applyAlignment="1">
      <alignment vertical="center" wrapText="1"/>
    </xf>
    <xf numFmtId="0" fontId="60" fillId="35" borderId="1" xfId="0" applyFont="1" applyFill="1" applyBorder="1" applyAlignment="1">
      <alignment vertical="center" wrapText="1"/>
    </xf>
    <xf numFmtId="4" fontId="66" fillId="35" borderId="1" xfId="1" applyNumberFormat="1" applyFont="1" applyFill="1" applyBorder="1" applyAlignment="1">
      <alignment horizontal="right" vertical="center"/>
    </xf>
    <xf numFmtId="2" fontId="65" fillId="35" borderId="1" xfId="114" quotePrefix="1" applyNumberFormat="1" applyFont="1" applyFill="1" applyBorder="1" applyAlignment="1">
      <alignment horizontal="right" vertical="center"/>
    </xf>
    <xf numFmtId="0" fontId="60" fillId="35" borderId="1" xfId="114" applyFont="1" applyFill="1" applyBorder="1" applyAlignment="1">
      <alignment vertical="center" wrapText="1"/>
    </xf>
    <xf numFmtId="4" fontId="65" fillId="35" borderId="1" xfId="1" applyNumberFormat="1" applyFont="1" applyFill="1" applyBorder="1" applyAlignment="1">
      <alignment horizontal="right" vertical="center"/>
    </xf>
    <xf numFmtId="165" fontId="60" fillId="35" borderId="1" xfId="1" applyNumberFormat="1" applyFont="1" applyFill="1" applyBorder="1" applyAlignment="1">
      <alignment vertical="center" wrapText="1"/>
    </xf>
    <xf numFmtId="0" fontId="67" fillId="35" borderId="1" xfId="114" applyFont="1" applyFill="1" applyBorder="1" applyAlignment="1">
      <alignment horizontal="right" vertical="center"/>
    </xf>
    <xf numFmtId="0" fontId="60" fillId="35" borderId="3" xfId="0" applyFont="1" applyFill="1" applyBorder="1" applyAlignment="1">
      <alignment vertical="center" wrapText="1"/>
    </xf>
    <xf numFmtId="0" fontId="60" fillId="35" borderId="3" xfId="0" applyFont="1" applyFill="1" applyBorder="1" applyAlignment="1">
      <alignment horizontal="center" vertical="center" wrapText="1"/>
    </xf>
    <xf numFmtId="165" fontId="60" fillId="35" borderId="3" xfId="1" applyNumberFormat="1" applyFont="1" applyFill="1" applyBorder="1" applyAlignment="1">
      <alignment vertical="center" wrapText="1"/>
    </xf>
    <xf numFmtId="0" fontId="60" fillId="35" borderId="3" xfId="114" applyFont="1" applyFill="1" applyBorder="1" applyAlignment="1">
      <alignment vertical="center" wrapText="1"/>
    </xf>
    <xf numFmtId="0" fontId="67" fillId="35" borderId="3" xfId="114" applyFont="1" applyFill="1" applyBorder="1" applyAlignment="1">
      <alignment vertical="center"/>
    </xf>
    <xf numFmtId="4" fontId="65" fillId="35" borderId="3" xfId="1" applyNumberFormat="1" applyFont="1" applyFill="1" applyBorder="1" applyAlignment="1">
      <alignment horizontal="right" vertical="center"/>
    </xf>
    <xf numFmtId="0" fontId="60" fillId="0" borderId="1" xfId="0" applyFont="1" applyFill="1" applyBorder="1" applyAlignment="1">
      <alignment horizontal="center" vertical="center"/>
    </xf>
    <xf numFmtId="0" fontId="60" fillId="35" borderId="1" xfId="0" quotePrefix="1" applyFont="1" applyFill="1" applyBorder="1" applyAlignment="1">
      <alignment vertical="center" wrapText="1"/>
    </xf>
    <xf numFmtId="0" fontId="60" fillId="0" borderId="1" xfId="114" applyFont="1" applyFill="1" applyBorder="1" applyAlignment="1">
      <alignment vertical="center" wrapText="1"/>
    </xf>
    <xf numFmtId="0" fontId="60" fillId="0" borderId="1" xfId="114" quotePrefix="1" applyFont="1" applyFill="1" applyBorder="1" applyAlignment="1">
      <alignment vertical="center" wrapText="1"/>
    </xf>
    <xf numFmtId="4" fontId="59" fillId="0" borderId="1" xfId="1" applyNumberFormat="1" applyFont="1" applyFill="1" applyBorder="1" applyAlignment="1">
      <alignment vertical="center" wrapText="1"/>
    </xf>
    <xf numFmtId="0" fontId="59" fillId="0" borderId="1" xfId="114" quotePrefix="1" applyFont="1" applyFill="1" applyBorder="1" applyAlignment="1">
      <alignment vertical="center" wrapText="1"/>
    </xf>
    <xf numFmtId="0" fontId="60" fillId="0" borderId="1" xfId="0" quotePrefix="1" applyFont="1" applyFill="1" applyBorder="1" applyAlignment="1">
      <alignment vertical="center" wrapText="1"/>
    </xf>
    <xf numFmtId="4" fontId="60" fillId="0" borderId="1" xfId="1" applyNumberFormat="1" applyFont="1" applyFill="1" applyBorder="1" applyAlignment="1">
      <alignment vertical="center" wrapText="1"/>
    </xf>
    <xf numFmtId="0" fontId="60" fillId="35" borderId="1" xfId="114" quotePrefix="1" applyFont="1" applyFill="1" applyBorder="1" applyAlignment="1">
      <alignment vertical="center" wrapText="1"/>
    </xf>
    <xf numFmtId="4" fontId="60" fillId="35" borderId="1" xfId="1" applyNumberFormat="1" applyFont="1" applyFill="1" applyBorder="1" applyAlignment="1">
      <alignment vertical="center" wrapText="1"/>
    </xf>
    <xf numFmtId="0" fontId="59" fillId="35" borderId="1" xfId="114" quotePrefix="1" applyFont="1" applyFill="1" applyBorder="1" applyAlignment="1">
      <alignment vertical="center" wrapText="1"/>
    </xf>
    <xf numFmtId="43" fontId="60" fillId="35" borderId="1" xfId="1" applyFont="1" applyFill="1" applyBorder="1" applyAlignment="1">
      <alignment vertical="center" wrapText="1"/>
    </xf>
    <xf numFmtId="0" fontId="59" fillId="35" borderId="15" xfId="0" applyFont="1" applyFill="1" applyBorder="1" applyAlignment="1">
      <alignment vertical="center" wrapText="1"/>
    </xf>
    <xf numFmtId="0" fontId="59" fillId="35" borderId="1" xfId="0" quotePrefix="1" applyFont="1" applyFill="1" applyBorder="1" applyAlignment="1">
      <alignment vertical="center" wrapText="1"/>
    </xf>
    <xf numFmtId="0" fontId="59" fillId="35" borderId="3" xfId="0" quotePrefix="1" applyFont="1" applyFill="1" applyBorder="1" applyAlignment="1">
      <alignment vertical="center" wrapText="1"/>
    </xf>
    <xf numFmtId="4" fontId="59" fillId="35" borderId="3" xfId="1" applyNumberFormat="1" applyFont="1" applyFill="1" applyBorder="1" applyAlignment="1">
      <alignment vertical="center" wrapText="1"/>
    </xf>
    <xf numFmtId="0" fontId="17" fillId="36" borderId="12" xfId="0" applyFont="1" applyFill="1" applyBorder="1" applyAlignment="1">
      <alignment horizontal="center" vertical="center" wrapText="1"/>
    </xf>
    <xf numFmtId="49" fontId="15" fillId="36" borderId="4" xfId="0" applyNumberFormat="1" applyFont="1" applyFill="1" applyBorder="1" applyAlignment="1">
      <alignment horizontal="center" vertical="center" wrapText="1"/>
    </xf>
    <xf numFmtId="49" fontId="15" fillId="36" borderId="5" xfId="0" applyNumberFormat="1" applyFont="1" applyFill="1" applyBorder="1" applyAlignment="1">
      <alignment horizontal="left" vertical="center" wrapText="1"/>
    </xf>
    <xf numFmtId="43" fontId="15" fillId="36" borderId="4" xfId="1" applyFont="1" applyFill="1" applyBorder="1" applyAlignment="1">
      <alignment horizontal="center" vertical="center" wrapText="1"/>
    </xf>
    <xf numFmtId="49" fontId="15" fillId="36" borderId="4" xfId="0" applyNumberFormat="1" applyFont="1" applyFill="1" applyBorder="1" applyAlignment="1">
      <alignment horizontal="center" vertical="top" wrapText="1"/>
    </xf>
    <xf numFmtId="49" fontId="15" fillId="36" borderId="5" xfId="0" applyNumberFormat="1" applyFont="1" applyFill="1" applyBorder="1" applyAlignment="1">
      <alignment horizontal="left" vertical="top" wrapText="1"/>
    </xf>
    <xf numFmtId="4" fontId="15" fillId="36" borderId="4" xfId="1" applyNumberFormat="1" applyFont="1" applyFill="1" applyBorder="1" applyAlignment="1">
      <alignment horizontal="center" vertical="top" wrapText="1"/>
    </xf>
    <xf numFmtId="2" fontId="15" fillId="36" borderId="4" xfId="1" applyNumberFormat="1" applyFont="1" applyFill="1" applyBorder="1" applyAlignment="1">
      <alignment horizontal="center" vertical="center" wrapText="1"/>
    </xf>
    <xf numFmtId="43" fontId="15" fillId="36" borderId="4" xfId="1" applyFont="1" applyFill="1" applyBorder="1" applyAlignment="1">
      <alignment horizontal="center" vertical="top" wrapText="1"/>
    </xf>
    <xf numFmtId="49" fontId="15" fillId="36" borderId="5" xfId="0" quotePrefix="1" applyNumberFormat="1" applyFont="1" applyFill="1" applyBorder="1" applyAlignment="1">
      <alignment horizontal="center" vertical="center" wrapText="1"/>
    </xf>
    <xf numFmtId="49" fontId="15" fillId="36" borderId="5" xfId="0" quotePrefix="1" applyNumberFormat="1" applyFont="1" applyFill="1" applyBorder="1" applyAlignment="1">
      <alignment horizontal="left" vertical="center" wrapText="1"/>
    </xf>
    <xf numFmtId="49" fontId="15" fillId="2" borderId="4" xfId="0" applyNumberFormat="1" applyFont="1" applyFill="1" applyBorder="1" applyAlignment="1">
      <alignment horizontal="center" vertical="center" wrapText="1"/>
    </xf>
    <xf numFmtId="49" fontId="15" fillId="2" borderId="5" xfId="0" applyNumberFormat="1" applyFont="1" applyFill="1" applyBorder="1" applyAlignment="1">
      <alignment horizontal="left" vertical="center" wrapText="1"/>
    </xf>
    <xf numFmtId="43" fontId="15" fillId="2" borderId="4" xfId="1" applyFont="1" applyFill="1" applyBorder="1" applyAlignment="1">
      <alignment horizontal="center" vertical="center" wrapText="1"/>
    </xf>
    <xf numFmtId="0" fontId="15" fillId="36" borderId="4" xfId="0" applyNumberFormat="1" applyFont="1" applyFill="1" applyBorder="1" applyAlignment="1">
      <alignment horizontal="center" vertical="center" wrapText="1"/>
    </xf>
    <xf numFmtId="49" fontId="15" fillId="36" borderId="5" xfId="0" applyNumberFormat="1" applyFont="1" applyFill="1" applyBorder="1" applyAlignment="1">
      <alignment horizontal="center" vertical="center" wrapText="1"/>
    </xf>
    <xf numFmtId="43" fontId="15" fillId="2" borderId="4" xfId="1" applyFont="1" applyFill="1" applyBorder="1" applyAlignment="1">
      <alignment horizontal="center" vertical="top" wrapText="1"/>
    </xf>
    <xf numFmtId="49" fontId="15" fillId="36" borderId="3" xfId="0" applyNumberFormat="1" applyFont="1" applyFill="1" applyBorder="1" applyAlignment="1">
      <alignment horizontal="center" vertical="top" wrapText="1"/>
    </xf>
    <xf numFmtId="43" fontId="15" fillId="36" borderId="3" xfId="1" applyFont="1" applyFill="1" applyBorder="1" applyAlignment="1">
      <alignment horizontal="center" vertical="top" wrapText="1"/>
    </xf>
    <xf numFmtId="43" fontId="15" fillId="2" borderId="3" xfId="1" applyFont="1" applyFill="1" applyBorder="1" applyAlignment="1">
      <alignment horizontal="center" vertical="top" wrapText="1"/>
    </xf>
    <xf numFmtId="49" fontId="15" fillId="2" borderId="4" xfId="0" applyNumberFormat="1" applyFont="1" applyFill="1" applyBorder="1" applyAlignment="1">
      <alignment horizontal="left" vertical="center" wrapText="1"/>
    </xf>
    <xf numFmtId="49" fontId="15" fillId="36" borderId="3" xfId="0" applyNumberFormat="1" applyFont="1" applyFill="1" applyBorder="1" applyAlignment="1">
      <alignment horizontal="center" vertical="center" wrapText="1"/>
    </xf>
    <xf numFmtId="43" fontId="15" fillId="36" borderId="3" xfId="1" applyFont="1" applyFill="1" applyBorder="1" applyAlignment="1">
      <alignment horizontal="center" vertical="center" wrapText="1"/>
    </xf>
    <xf numFmtId="43" fontId="15" fillId="2" borderId="3" xfId="1" applyFont="1" applyFill="1" applyBorder="1" applyAlignment="1">
      <alignment horizontal="center" vertical="center" wrapText="1"/>
    </xf>
    <xf numFmtId="0" fontId="17" fillId="2" borderId="2" xfId="110" applyFont="1" applyFill="1" applyBorder="1" applyAlignment="1">
      <alignment horizontal="center" vertical="center" wrapText="1"/>
    </xf>
    <xf numFmtId="49" fontId="15" fillId="36" borderId="4" xfId="110" applyNumberFormat="1" applyFont="1" applyFill="1" applyBorder="1" applyAlignment="1">
      <alignment horizontal="center" vertical="center" wrapText="1"/>
    </xf>
    <xf numFmtId="49" fontId="15" fillId="36" borderId="4" xfId="110" applyNumberFormat="1" applyFont="1" applyFill="1" applyBorder="1" applyAlignment="1">
      <alignment horizontal="center" vertical="top" wrapText="1"/>
    </xf>
    <xf numFmtId="49" fontId="15" fillId="36" borderId="5" xfId="110" applyNumberFormat="1" applyFont="1" applyFill="1" applyBorder="1" applyAlignment="1">
      <alignment horizontal="left" vertical="top" wrapText="1"/>
    </xf>
    <xf numFmtId="49" fontId="15" fillId="36" borderId="4" xfId="112" applyNumberFormat="1" applyFont="1" applyFill="1" applyBorder="1" applyAlignment="1">
      <alignment horizontal="center" vertical="center" wrapText="1"/>
    </xf>
    <xf numFmtId="49" fontId="15" fillId="36" borderId="5" xfId="112" applyNumberFormat="1" applyFont="1" applyFill="1" applyBorder="1" applyAlignment="1">
      <alignment horizontal="left" vertical="center" wrapText="1"/>
    </xf>
    <xf numFmtId="49" fontId="15" fillId="36" borderId="3" xfId="110" applyNumberFormat="1" applyFont="1" applyFill="1" applyBorder="1" applyAlignment="1">
      <alignment horizontal="center" vertical="center" wrapText="1"/>
    </xf>
    <xf numFmtId="49" fontId="15" fillId="36" borderId="5" xfId="110" applyNumberFormat="1" applyFont="1" applyFill="1" applyBorder="1" applyAlignment="1">
      <alignment horizontal="left" vertical="center" wrapText="1"/>
    </xf>
    <xf numFmtId="49" fontId="15" fillId="36" borderId="3" xfId="110" applyNumberFormat="1" applyFont="1" applyFill="1" applyBorder="1" applyAlignment="1">
      <alignment horizontal="center" vertical="top" wrapText="1"/>
    </xf>
    <xf numFmtId="2" fontId="15" fillId="36" borderId="3" xfId="1" applyNumberFormat="1" applyFont="1" applyFill="1" applyBorder="1" applyAlignment="1">
      <alignment horizontal="center" vertical="center" wrapText="1"/>
    </xf>
    <xf numFmtId="49" fontId="15" fillId="36" borderId="3" xfId="112" applyNumberFormat="1" applyFont="1" applyFill="1" applyBorder="1" applyAlignment="1">
      <alignment horizontal="center" vertical="center" wrapText="1"/>
    </xf>
    <xf numFmtId="43" fontId="15" fillId="36" borderId="3" xfId="115" applyFont="1" applyFill="1" applyBorder="1" applyAlignment="1">
      <alignment horizontal="center" vertical="center" wrapText="1"/>
    </xf>
    <xf numFmtId="49" fontId="15" fillId="36" borderId="4" xfId="110" applyNumberFormat="1" applyFont="1" applyFill="1" applyBorder="1" applyAlignment="1">
      <alignment horizontal="left" vertical="center" wrapText="1"/>
    </xf>
    <xf numFmtId="49" fontId="15" fillId="2" borderId="3" xfId="0" applyNumberFormat="1" applyFont="1" applyFill="1" applyBorder="1" applyAlignment="1">
      <alignment horizontal="center" vertical="center" wrapText="1"/>
    </xf>
    <xf numFmtId="43" fontId="17" fillId="0" borderId="4" xfId="1" applyFont="1" applyBorder="1" applyAlignment="1">
      <alignment horizontal="justify" vertical="center"/>
    </xf>
    <xf numFmtId="43" fontId="17" fillId="0" borderId="3" xfId="1" applyFont="1" applyBorder="1" applyAlignment="1">
      <alignment horizontal="justify" vertical="center"/>
    </xf>
    <xf numFmtId="43" fontId="19" fillId="0" borderId="4" xfId="1" applyFont="1" applyBorder="1" applyAlignment="1">
      <alignment horizontal="justify" vertical="center"/>
    </xf>
    <xf numFmtId="43" fontId="19" fillId="0" borderId="4" xfId="12" applyNumberFormat="1" applyFont="1" applyBorder="1" applyAlignment="1">
      <alignment horizontal="justify" vertical="center"/>
    </xf>
    <xf numFmtId="0" fontId="12" fillId="0" borderId="0" xfId="110" applyFont="1"/>
    <xf numFmtId="0" fontId="17" fillId="2" borderId="4" xfId="110" applyFont="1" applyFill="1" applyBorder="1" applyAlignment="1">
      <alignment horizontal="center" wrapText="1"/>
    </xf>
    <xf numFmtId="0" fontId="17" fillId="2" borderId="4" xfId="110" applyFont="1" applyFill="1" applyBorder="1" applyAlignment="1">
      <alignment horizontal="center" vertical="center" wrapText="1"/>
    </xf>
    <xf numFmtId="0" fontId="17" fillId="0" borderId="1" xfId="110" quotePrefix="1" applyFont="1" applyBorder="1" applyAlignment="1">
      <alignment horizontal="center"/>
    </xf>
    <xf numFmtId="0" fontId="19" fillId="0" borderId="0" xfId="110" applyFont="1"/>
    <xf numFmtId="0" fontId="17" fillId="0" borderId="1" xfId="110" applyFont="1" applyBorder="1" applyAlignment="1">
      <alignment horizontal="center" vertical="center"/>
    </xf>
    <xf numFmtId="0" fontId="17" fillId="0" borderId="4" xfId="110" applyFont="1" applyBorder="1" applyAlignment="1">
      <alignment horizontal="center" vertical="center" wrapText="1"/>
    </xf>
    <xf numFmtId="0" fontId="17" fillId="0" borderId="5" xfId="110" applyFont="1" applyBorder="1" applyAlignment="1">
      <alignment horizontal="center" vertical="center" wrapText="1"/>
    </xf>
    <xf numFmtId="0" fontId="17" fillId="0" borderId="0" xfId="110" applyFont="1"/>
    <xf numFmtId="0" fontId="15" fillId="0" borderId="0" xfId="110" applyFont="1" applyAlignment="1">
      <alignment horizontal="left" vertical="top"/>
    </xf>
    <xf numFmtId="0" fontId="15" fillId="0" borderId="0" xfId="110" applyFont="1" applyAlignment="1">
      <alignment horizontal="center" vertical="top"/>
    </xf>
    <xf numFmtId="0" fontId="15" fillId="0" borderId="0" xfId="110" applyFont="1" applyAlignment="1">
      <alignment vertical="top"/>
    </xf>
    <xf numFmtId="0" fontId="16" fillId="0" borderId="0" xfId="110" applyFont="1" applyAlignment="1">
      <alignment horizontal="left" vertical="top" indent="9"/>
    </xf>
    <xf numFmtId="0" fontId="16" fillId="0" borderId="0" xfId="110" applyFont="1" applyAlignment="1">
      <alignment horizontal="center" vertical="top"/>
    </xf>
    <xf numFmtId="0" fontId="16" fillId="0" borderId="0" xfId="110" applyFont="1" applyAlignment="1">
      <alignment vertical="top"/>
    </xf>
    <xf numFmtId="0" fontId="17" fillId="0" borderId="1" xfId="110" applyFont="1" applyBorder="1" applyAlignment="1">
      <alignment horizontal="center"/>
    </xf>
    <xf numFmtId="0" fontId="17" fillId="0" borderId="2" xfId="110" applyFont="1" applyBorder="1" applyAlignment="1">
      <alignment horizontal="center"/>
    </xf>
    <xf numFmtId="0" fontId="17" fillId="0" borderId="3" xfId="110" applyFont="1" applyBorder="1" applyAlignment="1">
      <alignment horizontal="center"/>
    </xf>
    <xf numFmtId="44" fontId="12" fillId="0" borderId="2" xfId="118" applyFont="1" applyBorder="1" applyAlignment="1">
      <alignment horizontal="right" vertical="center"/>
    </xf>
    <xf numFmtId="0" fontId="17" fillId="0" borderId="4" xfId="110" applyFont="1" applyBorder="1" applyAlignment="1">
      <alignment horizontal="center" vertical="center"/>
    </xf>
    <xf numFmtId="44" fontId="12" fillId="0" borderId="4" xfId="118" applyFont="1" applyBorder="1" applyAlignment="1">
      <alignment vertical="top"/>
    </xf>
    <xf numFmtId="44" fontId="12" fillId="0" borderId="4" xfId="118" applyFont="1" applyBorder="1" applyAlignment="1">
      <alignment vertical="center"/>
    </xf>
    <xf numFmtId="44" fontId="69" fillId="0" borderId="4" xfId="118" applyFont="1" applyBorder="1" applyAlignment="1">
      <alignment vertical="top"/>
    </xf>
    <xf numFmtId="44" fontId="69" fillId="0" borderId="4" xfId="118" quotePrefix="1" applyFont="1" applyBorder="1" applyAlignment="1">
      <alignment horizontal="center"/>
    </xf>
    <xf numFmtId="44" fontId="69" fillId="0" borderId="4" xfId="118" applyFont="1" applyBorder="1" applyAlignment="1">
      <alignment vertical="center"/>
    </xf>
    <xf numFmtId="44" fontId="12" fillId="0" borderId="4" xfId="118" applyFont="1" applyBorder="1" applyAlignment="1">
      <alignment horizontal="center" vertical="center"/>
    </xf>
    <xf numFmtId="0" fontId="17" fillId="0" borderId="10" xfId="0" quotePrefix="1" applyFont="1" applyBorder="1" applyAlignment="1">
      <alignment horizontal="justify" vertical="center"/>
    </xf>
    <xf numFmtId="0" fontId="17" fillId="0" borderId="4" xfId="110" applyFont="1" applyBorder="1" applyAlignment="1">
      <alignment horizontal="center" wrapText="1"/>
    </xf>
    <xf numFmtId="44" fontId="0" fillId="0" borderId="0" xfId="118" applyFont="1"/>
    <xf numFmtId="43" fontId="60" fillId="0" borderId="1" xfId="0" applyNumberFormat="1" applyFont="1" applyFill="1" applyBorder="1" applyAlignment="1">
      <alignment vertical="center"/>
    </xf>
    <xf numFmtId="43" fontId="59" fillId="0" borderId="1" xfId="0" applyNumberFormat="1" applyFont="1" applyFill="1" applyBorder="1" applyAlignment="1">
      <alignment vertical="center"/>
    </xf>
    <xf numFmtId="43" fontId="12" fillId="0" borderId="0" xfId="0" applyNumberFormat="1" applyFont="1"/>
    <xf numFmtId="43" fontId="14" fillId="0" borderId="0" xfId="0" applyNumberFormat="1" applyFont="1" applyBorder="1" applyAlignment="1">
      <alignment horizontal="center"/>
    </xf>
    <xf numFmtId="43" fontId="14" fillId="0" borderId="0" xfId="0" applyNumberFormat="1" applyFont="1" applyAlignment="1">
      <alignment horizontal="center"/>
    </xf>
    <xf numFmtId="0" fontId="60" fillId="0" borderId="1" xfId="0" quotePrefix="1" applyFont="1" applyFill="1" applyBorder="1" applyAlignment="1">
      <alignment horizontal="left" vertical="center" wrapText="1"/>
    </xf>
    <xf numFmtId="43" fontId="60" fillId="0" borderId="1" xfId="1" quotePrefix="1" applyFont="1" applyFill="1" applyBorder="1" applyAlignment="1">
      <alignment horizontal="center" vertical="center"/>
    </xf>
    <xf numFmtId="43" fontId="60" fillId="0" borderId="1" xfId="1" quotePrefix="1" applyFont="1" applyFill="1" applyBorder="1" applyAlignment="1">
      <alignment horizontal="center" vertical="center" wrapText="1"/>
    </xf>
    <xf numFmtId="4" fontId="59" fillId="0" borderId="1" xfId="1" quotePrefix="1" applyNumberFormat="1" applyFont="1" applyFill="1" applyBorder="1" applyAlignment="1">
      <alignment horizontal="right" vertical="center"/>
    </xf>
    <xf numFmtId="2" fontId="59" fillId="0" borderId="1" xfId="1" quotePrefix="1" applyNumberFormat="1" applyFont="1" applyFill="1" applyBorder="1" applyAlignment="1">
      <alignment horizontal="right" vertical="center"/>
    </xf>
    <xf numFmtId="0" fontId="19" fillId="0" borderId="0" xfId="0" applyFont="1" applyFill="1"/>
    <xf numFmtId="2" fontId="59" fillId="0" borderId="1" xfId="1" applyNumberFormat="1" applyFont="1" applyFill="1" applyBorder="1" applyAlignment="1">
      <alignment horizontal="right" vertical="center"/>
    </xf>
    <xf numFmtId="4" fontId="60" fillId="0" borderId="10" xfId="1" applyNumberFormat="1" applyFont="1" applyFill="1" applyBorder="1" applyAlignment="1">
      <alignment horizontal="right" vertical="center"/>
    </xf>
    <xf numFmtId="2" fontId="60" fillId="0" borderId="1" xfId="1" applyNumberFormat="1" applyFont="1" applyFill="1" applyBorder="1" applyAlignment="1">
      <alignment horizontal="right" vertical="center"/>
    </xf>
    <xf numFmtId="43" fontId="60" fillId="0" borderId="1" xfId="1" applyFont="1" applyFill="1" applyBorder="1" applyAlignment="1">
      <alignment horizontal="center" vertical="center" wrapText="1"/>
    </xf>
    <xf numFmtId="43" fontId="60" fillId="0" borderId="0" xfId="1" quotePrefix="1" applyFont="1" applyFill="1" applyBorder="1" applyAlignment="1">
      <alignment horizontal="center" vertical="center"/>
    </xf>
    <xf numFmtId="43" fontId="60" fillId="0" borderId="15" xfId="1" quotePrefix="1" applyFont="1" applyFill="1" applyBorder="1" applyAlignment="1">
      <alignment horizontal="center" vertical="center" wrapText="1"/>
    </xf>
    <xf numFmtId="4" fontId="60" fillId="0" borderId="15" xfId="1" applyNumberFormat="1" applyFont="1" applyFill="1" applyBorder="1" applyAlignment="1">
      <alignment horizontal="right" vertical="center"/>
    </xf>
    <xf numFmtId="2" fontId="60" fillId="0" borderId="15" xfId="1" applyNumberFormat="1" applyFont="1" applyFill="1" applyBorder="1" applyAlignment="1">
      <alignment horizontal="right" vertical="center"/>
    </xf>
    <xf numFmtId="0" fontId="19" fillId="0" borderId="0" xfId="0" applyFont="1" applyFill="1" applyBorder="1"/>
    <xf numFmtId="0" fontId="19" fillId="0" borderId="0" xfId="0" applyFont="1" applyFill="1" applyBorder="1" applyAlignment="1">
      <alignment vertical="center"/>
    </xf>
    <xf numFmtId="0" fontId="17" fillId="0" borderId="0" xfId="0" applyFont="1" applyFill="1" applyBorder="1" applyAlignment="1">
      <alignment horizontal="center" vertical="center"/>
    </xf>
    <xf numFmtId="43" fontId="19" fillId="0" borderId="0" xfId="1" applyFont="1" applyFill="1" applyBorder="1" applyAlignment="1">
      <alignment vertical="center"/>
    </xf>
    <xf numFmtId="43" fontId="61" fillId="0" borderId="0" xfId="1" applyFont="1" applyFill="1" applyBorder="1" applyAlignment="1">
      <alignment vertical="center"/>
    </xf>
    <xf numFmtId="43" fontId="62" fillId="0" borderId="0" xfId="1" quotePrefix="1" applyFont="1" applyFill="1" applyBorder="1" applyAlignment="1">
      <alignment horizontal="center" vertical="center" wrapText="1"/>
    </xf>
    <xf numFmtId="2" fontId="61" fillId="0" borderId="0" xfId="1" applyNumberFormat="1" applyFont="1" applyFill="1" applyBorder="1" applyAlignment="1">
      <alignment horizontal="right"/>
    </xf>
    <xf numFmtId="4" fontId="12" fillId="0" borderId="0" xfId="0" applyNumberFormat="1" applyFont="1"/>
    <xf numFmtId="4" fontId="12" fillId="0" borderId="0" xfId="8" applyNumberFormat="1" applyFont="1"/>
    <xf numFmtId="0" fontId="60" fillId="0" borderId="1" xfId="0" applyFont="1" applyFill="1" applyBorder="1" applyAlignment="1">
      <alignment horizontal="left" vertical="center" wrapText="1"/>
    </xf>
    <xf numFmtId="0" fontId="19" fillId="0" borderId="0" xfId="0" applyFont="1" applyFill="1" applyAlignment="1">
      <alignment vertical="center"/>
    </xf>
    <xf numFmtId="0" fontId="17" fillId="0" borderId="10" xfId="0" quotePrefix="1" applyFont="1" applyBorder="1" applyAlignment="1">
      <alignment horizontal="justify" vertical="center"/>
    </xf>
    <xf numFmtId="0" fontId="17" fillId="2" borderId="3" xfId="110" applyFont="1" applyFill="1" applyBorder="1" applyAlignment="1">
      <alignment horizontal="center" vertical="center" wrapText="1"/>
    </xf>
    <xf numFmtId="43" fontId="12" fillId="0" borderId="0" xfId="1" applyFont="1"/>
    <xf numFmtId="43" fontId="15" fillId="2" borderId="0" xfId="1" applyFont="1" applyFill="1" applyBorder="1" applyAlignment="1">
      <alignment horizontal="centerContinuous" vertical="center" wrapText="1"/>
    </xf>
    <xf numFmtId="43" fontId="60" fillId="35" borderId="1" xfId="1" quotePrefix="1" applyFont="1" applyFill="1" applyBorder="1" applyAlignment="1">
      <alignment horizontal="center" vertical="center"/>
    </xf>
    <xf numFmtId="43" fontId="60" fillId="35" borderId="1" xfId="1" quotePrefix="1" applyFont="1" applyFill="1" applyBorder="1" applyAlignment="1">
      <alignment horizontal="right" vertical="center"/>
    </xf>
    <xf numFmtId="43" fontId="60" fillId="35" borderId="3" xfId="1" quotePrefix="1" applyFont="1" applyFill="1" applyBorder="1" applyAlignment="1">
      <alignment horizontal="right" vertical="center"/>
    </xf>
    <xf numFmtId="43" fontId="15" fillId="0" borderId="0" xfId="1" applyFont="1" applyAlignment="1">
      <alignment horizontal="center" vertical="top"/>
    </xf>
    <xf numFmtId="0" fontId="65" fillId="0" borderId="4" xfId="0" applyFont="1" applyFill="1" applyBorder="1" applyAlignment="1">
      <alignment horizontal="center" wrapText="1"/>
    </xf>
    <xf numFmtId="44" fontId="17" fillId="0" borderId="3" xfId="118" quotePrefix="1" applyFont="1" applyFill="1" applyBorder="1" applyAlignment="1">
      <alignment horizontal="center" vertical="center"/>
    </xf>
    <xf numFmtId="0" fontId="17" fillId="0" borderId="6" xfId="0" quotePrefix="1" applyFont="1" applyFill="1" applyBorder="1" applyAlignment="1">
      <alignment horizontal="center"/>
    </xf>
    <xf numFmtId="0" fontId="19" fillId="0" borderId="11" xfId="0" applyFont="1" applyFill="1" applyBorder="1"/>
    <xf numFmtId="0" fontId="65" fillId="0" borderId="4" xfId="0" applyFont="1" applyFill="1" applyBorder="1" applyAlignment="1">
      <alignment horizontal="center" vertical="center" wrapText="1"/>
    </xf>
    <xf numFmtId="44" fontId="19" fillId="0" borderId="4" xfId="118" applyFont="1" applyFill="1" applyBorder="1" applyAlignment="1">
      <alignment horizontal="right" vertical="center"/>
    </xf>
    <xf numFmtId="0" fontId="17" fillId="0" borderId="5" xfId="0" applyFont="1" applyFill="1" applyBorder="1" applyAlignment="1">
      <alignment vertical="center" wrapText="1"/>
    </xf>
    <xf numFmtId="0" fontId="17" fillId="0" borderId="12" xfId="0" applyFont="1" applyFill="1" applyBorder="1" applyAlignment="1">
      <alignment vertical="center" wrapText="1"/>
    </xf>
    <xf numFmtId="0" fontId="65" fillId="0" borderId="5" xfId="0" applyFont="1" applyFill="1" applyBorder="1" applyAlignment="1">
      <alignment horizontal="center" vertical="center" wrapText="1"/>
    </xf>
    <xf numFmtId="44" fontId="19" fillId="0" borderId="4" xfId="118" applyFont="1" applyFill="1" applyBorder="1" applyAlignment="1">
      <alignment vertical="center"/>
    </xf>
    <xf numFmtId="0" fontId="19" fillId="0" borderId="7" xfId="0" applyFont="1" applyFill="1" applyBorder="1"/>
    <xf numFmtId="0" fontId="19" fillId="0" borderId="12" xfId="0" applyFont="1" applyFill="1" applyBorder="1" applyAlignment="1">
      <alignment horizontal="justify" vertical="top"/>
    </xf>
    <xf numFmtId="2" fontId="60" fillId="0" borderId="1" xfId="1" quotePrefix="1" applyNumberFormat="1" applyFont="1" applyFill="1" applyBorder="1" applyAlignment="1">
      <alignment horizontal="right" vertical="center" wrapText="1"/>
    </xf>
    <xf numFmtId="0" fontId="60" fillId="0" borderId="3" xfId="0" quotePrefix="1" applyFont="1" applyFill="1" applyBorder="1" applyAlignment="1">
      <alignment horizontal="left" vertical="center" wrapText="1"/>
    </xf>
    <xf numFmtId="43" fontId="60" fillId="0" borderId="3" xfId="1" quotePrefix="1" applyFont="1" applyFill="1" applyBorder="1" applyAlignment="1">
      <alignment horizontal="center" vertical="center"/>
    </xf>
    <xf numFmtId="43" fontId="60" fillId="0" borderId="3" xfId="1" quotePrefix="1" applyFont="1" applyFill="1" applyBorder="1" applyAlignment="1">
      <alignment horizontal="center" vertical="center" wrapText="1"/>
    </xf>
    <xf numFmtId="4" fontId="60" fillId="0" borderId="3" xfId="1" applyNumberFormat="1" applyFont="1" applyFill="1" applyBorder="1" applyAlignment="1">
      <alignment horizontal="right" vertical="center"/>
    </xf>
    <xf numFmtId="2" fontId="60" fillId="0" borderId="3" xfId="1" applyNumberFormat="1" applyFont="1" applyFill="1" applyBorder="1" applyAlignment="1">
      <alignment horizontal="right" vertical="center"/>
    </xf>
    <xf numFmtId="0" fontId="60" fillId="0" borderId="1" xfId="0" quotePrefix="1" applyFont="1" applyFill="1" applyBorder="1" applyAlignment="1">
      <alignment horizontal="center" vertical="center"/>
    </xf>
    <xf numFmtId="0" fontId="60" fillId="0" borderId="1" xfId="0" applyFont="1" applyFill="1" applyBorder="1" applyAlignment="1">
      <alignment horizontal="left" vertical="center"/>
    </xf>
    <xf numFmtId="0" fontId="64" fillId="0" borderId="1" xfId="0" applyFont="1" applyFill="1" applyBorder="1" applyAlignment="1">
      <alignment horizontal="center" vertical="center"/>
    </xf>
    <xf numFmtId="0" fontId="60" fillId="0" borderId="1" xfId="0" quotePrefix="1" applyFont="1" applyFill="1" applyBorder="1" applyAlignment="1">
      <alignment horizontal="right" wrapText="1"/>
    </xf>
    <xf numFmtId="0" fontId="60" fillId="0" borderId="3" xfId="0" quotePrefix="1" applyFont="1" applyFill="1" applyBorder="1" applyAlignment="1">
      <alignment horizontal="right" vertical="center" wrapText="1"/>
    </xf>
    <xf numFmtId="0" fontId="60" fillId="0" borderId="1" xfId="0" applyFont="1" applyFill="1" applyBorder="1" applyAlignment="1">
      <alignment horizontal="right" vertical="center" wrapText="1"/>
    </xf>
    <xf numFmtId="2" fontId="60" fillId="0" borderId="1" xfId="114" quotePrefix="1" applyNumberFormat="1" applyFont="1" applyFill="1" applyBorder="1" applyAlignment="1">
      <alignment horizontal="right" vertical="center"/>
    </xf>
    <xf numFmtId="4" fontId="60" fillId="0" borderId="1" xfId="114" quotePrefix="1" applyNumberFormat="1" applyFont="1" applyFill="1" applyBorder="1" applyAlignment="1">
      <alignment horizontal="right" vertical="center"/>
    </xf>
    <xf numFmtId="0" fontId="19" fillId="0" borderId="0" xfId="8" applyFont="1" applyFill="1" applyAlignment="1">
      <alignment vertical="center"/>
    </xf>
    <xf numFmtId="0" fontId="60" fillId="0" borderId="1" xfId="114" applyFont="1" applyFill="1" applyBorder="1" applyAlignment="1">
      <alignment horizontal="right" vertical="center"/>
    </xf>
    <xf numFmtId="0" fontId="60" fillId="0" borderId="1" xfId="114" quotePrefix="1" applyFont="1" applyFill="1" applyBorder="1" applyAlignment="1">
      <alignment horizontal="right" vertical="center"/>
    </xf>
    <xf numFmtId="0" fontId="60" fillId="0" borderId="3" xfId="0" quotePrefix="1" applyFont="1" applyFill="1" applyBorder="1" applyAlignment="1">
      <alignment horizontal="center" vertical="center"/>
    </xf>
    <xf numFmtId="0" fontId="60" fillId="0" borderId="3" xfId="0" quotePrefix="1" applyFont="1" applyFill="1" applyBorder="1" applyAlignment="1">
      <alignment horizontal="center" vertical="center" wrapText="1"/>
    </xf>
    <xf numFmtId="2" fontId="60" fillId="0" borderId="3" xfId="1" quotePrefix="1" applyNumberFormat="1" applyFont="1" applyFill="1" applyBorder="1" applyAlignment="1">
      <alignment horizontal="right" vertical="center" wrapText="1"/>
    </xf>
    <xf numFmtId="2" fontId="60" fillId="0" borderId="3" xfId="0" quotePrefix="1" applyNumberFormat="1" applyFont="1" applyFill="1" applyBorder="1" applyAlignment="1">
      <alignment horizontal="right" vertical="center" wrapText="1"/>
    </xf>
    <xf numFmtId="2" fontId="60" fillId="0" borderId="3" xfId="114" quotePrefix="1" applyNumberFormat="1" applyFont="1" applyFill="1" applyBorder="1" applyAlignment="1">
      <alignment horizontal="right" vertical="center"/>
    </xf>
    <xf numFmtId="2" fontId="60" fillId="0" borderId="1" xfId="0" quotePrefix="1" applyNumberFormat="1" applyFont="1" applyFill="1" applyBorder="1" applyAlignment="1">
      <alignment horizontal="right" vertical="center" wrapText="1"/>
    </xf>
    <xf numFmtId="0" fontId="12" fillId="0" borderId="0" xfId="8" applyFont="1" applyFill="1"/>
    <xf numFmtId="4" fontId="60" fillId="0" borderId="1" xfId="1" quotePrefix="1" applyNumberFormat="1" applyFont="1" applyFill="1" applyBorder="1" applyAlignment="1">
      <alignment vertical="center"/>
    </xf>
    <xf numFmtId="2" fontId="60" fillId="0" borderId="1" xfId="1" quotePrefix="1" applyNumberFormat="1" applyFont="1" applyFill="1" applyBorder="1" applyAlignment="1">
      <alignment vertical="center"/>
    </xf>
    <xf numFmtId="43" fontId="60" fillId="0" borderId="1" xfId="1" quotePrefix="1" applyFont="1" applyFill="1" applyBorder="1" applyAlignment="1">
      <alignment vertical="center"/>
    </xf>
    <xf numFmtId="2" fontId="59" fillId="0" borderId="1" xfId="114" quotePrefix="1" applyNumberFormat="1" applyFont="1" applyFill="1" applyBorder="1" applyAlignment="1">
      <alignment horizontal="right" vertical="center"/>
    </xf>
    <xf numFmtId="2" fontId="60" fillId="0" borderId="1" xfId="114" quotePrefix="1" applyNumberFormat="1" applyFont="1" applyFill="1" applyBorder="1" applyAlignment="1">
      <alignment horizontal="right" vertical="top"/>
    </xf>
    <xf numFmtId="2" fontId="60" fillId="0" borderId="1" xfId="114" applyNumberFormat="1" applyFont="1" applyFill="1" applyBorder="1" applyAlignment="1">
      <alignment horizontal="right" vertical="center"/>
    </xf>
    <xf numFmtId="43" fontId="60" fillId="0" borderId="1" xfId="1" quotePrefix="1" applyFont="1" applyFill="1" applyBorder="1" applyAlignment="1">
      <alignment horizontal="right" vertical="center"/>
    </xf>
    <xf numFmtId="43" fontId="60" fillId="0" borderId="1" xfId="1" quotePrefix="1" applyFont="1" applyFill="1" applyBorder="1" applyAlignment="1">
      <alignment horizontal="right" vertical="center" wrapText="1"/>
    </xf>
    <xf numFmtId="2" fontId="60" fillId="0" borderId="1" xfId="1" quotePrefix="1" applyNumberFormat="1" applyFont="1" applyFill="1" applyBorder="1" applyAlignment="1">
      <alignment horizontal="right" vertical="center"/>
    </xf>
    <xf numFmtId="43" fontId="60" fillId="0" borderId="1" xfId="1" applyFont="1" applyFill="1" applyBorder="1" applyAlignment="1">
      <alignment horizontal="right" vertical="center" wrapText="1"/>
    </xf>
    <xf numFmtId="4" fontId="60" fillId="0" borderId="1" xfId="114" applyNumberFormat="1" applyFont="1" applyFill="1" applyBorder="1" applyAlignment="1">
      <alignment horizontal="right" vertical="center"/>
    </xf>
    <xf numFmtId="43" fontId="60" fillId="0" borderId="0" xfId="114" applyNumberFormat="1" applyFont="1" applyFill="1" applyAlignment="1">
      <alignment horizontal="right" vertical="center"/>
    </xf>
    <xf numFmtId="43" fontId="60" fillId="0" borderId="3" xfId="1" quotePrefix="1" applyFont="1" applyFill="1" applyBorder="1" applyAlignment="1">
      <alignment horizontal="right" vertical="center"/>
    </xf>
    <xf numFmtId="2" fontId="59" fillId="0" borderId="3" xfId="114" quotePrefix="1" applyNumberFormat="1" applyFont="1" applyFill="1" applyBorder="1" applyAlignment="1">
      <alignment horizontal="right" vertical="center"/>
    </xf>
    <xf numFmtId="2" fontId="60" fillId="0" borderId="1" xfId="0" quotePrefix="1" applyNumberFormat="1" applyFont="1" applyFill="1" applyBorder="1" applyAlignment="1">
      <alignment horizontal="center" wrapText="1"/>
    </xf>
    <xf numFmtId="2" fontId="60" fillId="0" borderId="1" xfId="114" quotePrefix="1" applyNumberFormat="1" applyFont="1" applyFill="1" applyBorder="1" applyAlignment="1">
      <alignment horizontal="center"/>
    </xf>
    <xf numFmtId="2" fontId="60" fillId="0" borderId="1" xfId="114" applyNumberFormat="1" applyFont="1" applyFill="1" applyBorder="1" applyAlignment="1"/>
    <xf numFmtId="1" fontId="60" fillId="0" borderId="1" xfId="114" quotePrefix="1" applyNumberFormat="1" applyFont="1" applyFill="1" applyBorder="1" applyAlignment="1">
      <alignment horizontal="center" vertical="center" wrapText="1"/>
    </xf>
    <xf numFmtId="2" fontId="65" fillId="0" borderId="1" xfId="114" quotePrefix="1" applyNumberFormat="1" applyFont="1" applyFill="1" applyBorder="1" applyAlignment="1">
      <alignment horizontal="right" vertical="center"/>
    </xf>
    <xf numFmtId="2" fontId="60" fillId="0" borderId="1" xfId="0" quotePrefix="1" applyNumberFormat="1" applyFont="1" applyFill="1" applyBorder="1" applyAlignment="1">
      <alignment vertical="center" wrapText="1"/>
    </xf>
    <xf numFmtId="2" fontId="60" fillId="0" borderId="1" xfId="114" quotePrefix="1" applyNumberFormat="1" applyFont="1" applyFill="1" applyBorder="1" applyAlignment="1">
      <alignment vertical="center" wrapText="1"/>
    </xf>
    <xf numFmtId="43" fontId="60" fillId="0" borderId="1" xfId="1" applyFont="1" applyFill="1" applyBorder="1" applyAlignment="1">
      <alignment vertical="center" wrapText="1"/>
    </xf>
    <xf numFmtId="2" fontId="60" fillId="0" borderId="1" xfId="114" applyNumberFormat="1" applyFont="1" applyFill="1" applyBorder="1" applyAlignment="1">
      <alignment vertical="center" wrapText="1"/>
    </xf>
    <xf numFmtId="0" fontId="12" fillId="0" borderId="0" xfId="0" applyFont="1" applyFill="1" applyAlignment="1">
      <alignment horizontal="center"/>
    </xf>
    <xf numFmtId="0" fontId="15" fillId="0" borderId="0" xfId="0" applyFont="1" applyFill="1" applyAlignment="1">
      <alignment vertical="center" wrapText="1"/>
    </xf>
    <xf numFmtId="0" fontId="15" fillId="0" borderId="0" xfId="0" applyFont="1" applyFill="1" applyAlignment="1">
      <alignment vertical="top" wrapText="1"/>
    </xf>
    <xf numFmtId="0" fontId="14" fillId="0" borderId="0" xfId="0" applyFont="1" applyFill="1"/>
    <xf numFmtId="0" fontId="15" fillId="0" borderId="0" xfId="8" applyFont="1" applyFill="1" applyAlignment="1">
      <alignment horizontal="center" vertical="top"/>
    </xf>
    <xf numFmtId="4" fontId="12" fillId="0" borderId="0" xfId="8" applyNumberFormat="1" applyFont="1" applyFill="1"/>
    <xf numFmtId="0" fontId="13" fillId="0" borderId="7" xfId="110" applyFont="1" applyFill="1" applyBorder="1" applyAlignment="1">
      <alignment horizontal="center" vertical="center" wrapText="1"/>
    </xf>
    <xf numFmtId="10" fontId="57" fillId="0" borderId="4" xfId="1" applyNumberFormat="1" applyFont="1" applyFill="1" applyBorder="1" applyAlignment="1">
      <alignment horizontal="center" vertical="center" wrapText="1"/>
    </xf>
    <xf numFmtId="43" fontId="57" fillId="0" borderId="4" xfId="1" applyFont="1" applyFill="1" applyBorder="1" applyAlignment="1">
      <alignment horizontal="justify" vertical="center" wrapText="1"/>
    </xf>
    <xf numFmtId="0" fontId="12" fillId="0" borderId="0" xfId="112" applyFont="1"/>
    <xf numFmtId="0" fontId="12" fillId="0" borderId="15" xfId="112" applyFont="1" applyBorder="1"/>
    <xf numFmtId="0" fontId="12" fillId="0" borderId="0" xfId="112" applyFont="1" applyBorder="1"/>
    <xf numFmtId="0" fontId="12" fillId="0" borderId="10" xfId="112" applyFont="1" applyBorder="1"/>
    <xf numFmtId="0" fontId="15" fillId="0" borderId="15" xfId="112" applyFont="1" applyBorder="1" applyAlignment="1">
      <alignment vertical="center"/>
    </xf>
    <xf numFmtId="0" fontId="16" fillId="0" borderId="0" xfId="112" applyFont="1" applyBorder="1"/>
    <xf numFmtId="0" fontId="17" fillId="0" borderId="14" xfId="112" applyFont="1" applyFill="1" applyBorder="1" applyAlignment="1">
      <alignment vertical="center" wrapText="1"/>
    </xf>
    <xf numFmtId="0" fontId="17" fillId="0" borderId="6" xfId="112" applyFont="1" applyFill="1" applyBorder="1" applyAlignment="1">
      <alignment vertical="center" wrapText="1"/>
    </xf>
    <xf numFmtId="0" fontId="15" fillId="2" borderId="4" xfId="112" applyFont="1" applyFill="1" applyBorder="1" applyAlignment="1">
      <alignment horizontal="center" vertical="center" wrapText="1"/>
    </xf>
    <xf numFmtId="0" fontId="17" fillId="0" borderId="2" xfId="112" quotePrefix="1" applyFont="1" applyBorder="1" applyAlignment="1">
      <alignment horizontal="center" vertical="top" wrapText="1"/>
    </xf>
    <xf numFmtId="0" fontId="17" fillId="0" borderId="14" xfId="112" applyFont="1" applyBorder="1" applyAlignment="1">
      <alignment horizontal="justify" vertical="center" wrapText="1"/>
    </xf>
    <xf numFmtId="0" fontId="19" fillId="0" borderId="15" xfId="112" applyFont="1" applyBorder="1" applyAlignment="1">
      <alignment horizontal="justify" vertical="center" wrapText="1"/>
    </xf>
    <xf numFmtId="0" fontId="19" fillId="0" borderId="15" xfId="112" applyFont="1" applyBorder="1" applyAlignment="1">
      <alignment horizontal="center" vertical="center" wrapText="1"/>
    </xf>
    <xf numFmtId="0" fontId="19" fillId="0" borderId="3" xfId="112" applyFont="1" applyBorder="1" applyAlignment="1">
      <alignment horizontal="center" vertical="center" wrapText="1"/>
    </xf>
    <xf numFmtId="0" fontId="17" fillId="0" borderId="8" xfId="112" applyFont="1" applyBorder="1" applyAlignment="1">
      <alignment horizontal="justify" vertical="center" wrapText="1"/>
    </xf>
    <xf numFmtId="0" fontId="19" fillId="0" borderId="8" xfId="112" applyFont="1" applyBorder="1" applyAlignment="1">
      <alignment horizontal="justify" vertical="center" wrapText="1"/>
    </xf>
    <xf numFmtId="0" fontId="19" fillId="0" borderId="8" xfId="112" applyFont="1" applyBorder="1" applyAlignment="1">
      <alignment horizontal="center" vertical="center" wrapText="1"/>
    </xf>
    <xf numFmtId="0" fontId="19" fillId="0" borderId="4" xfId="112" applyFont="1" applyBorder="1" applyAlignment="1">
      <alignment horizontal="center" vertical="center" wrapText="1"/>
    </xf>
    <xf numFmtId="0" fontId="17" fillId="0" borderId="5" xfId="112" applyFont="1" applyBorder="1" applyAlignment="1">
      <alignment horizontal="justify" vertical="center" wrapText="1"/>
    </xf>
    <xf numFmtId="0" fontId="19" fillId="0" borderId="5" xfId="112" applyFont="1" applyBorder="1" applyAlignment="1">
      <alignment horizontal="justify" vertical="center" wrapText="1"/>
    </xf>
    <xf numFmtId="0" fontId="19" fillId="0" borderId="4" xfId="112" applyFont="1" applyBorder="1" applyAlignment="1">
      <alignment horizontal="justify" vertical="center" wrapText="1"/>
    </xf>
    <xf numFmtId="0" fontId="22" fillId="0" borderId="0" xfId="112" applyFont="1"/>
    <xf numFmtId="0" fontId="16" fillId="0" borderId="0" xfId="112" applyFont="1"/>
    <xf numFmtId="0" fontId="17" fillId="0" borderId="1" xfId="110" quotePrefix="1" applyFont="1" applyBorder="1" applyAlignment="1">
      <alignment horizontal="center" vertical="center"/>
    </xf>
    <xf numFmtId="0" fontId="17" fillId="0" borderId="7" xfId="110" applyFont="1" applyBorder="1" applyAlignment="1">
      <alignment horizontal="center"/>
    </xf>
    <xf numFmtId="2" fontId="19" fillId="0" borderId="7" xfId="110" applyNumberFormat="1" applyFont="1" applyBorder="1"/>
    <xf numFmtId="0" fontId="19" fillId="0" borderId="7" xfId="110" applyFont="1" applyBorder="1"/>
    <xf numFmtId="0" fontId="17" fillId="2" borderId="2" xfId="110" applyFont="1" applyFill="1" applyBorder="1" applyAlignment="1">
      <alignment horizontal="justify" vertical="center" wrapText="1"/>
    </xf>
    <xf numFmtId="0" fontId="17" fillId="2" borderId="3" xfId="110" applyFont="1" applyFill="1" applyBorder="1" applyAlignment="1">
      <alignment horizontal="justify" vertical="center" wrapText="1"/>
    </xf>
    <xf numFmtId="0" fontId="19" fillId="0" borderId="2" xfId="110" applyFont="1" applyBorder="1"/>
    <xf numFmtId="0" fontId="19" fillId="0" borderId="1" xfId="110" applyFont="1" applyBorder="1"/>
    <xf numFmtId="0" fontId="19" fillId="0" borderId="3" xfId="110" applyFont="1" applyBorder="1"/>
    <xf numFmtId="0" fontId="19" fillId="0" borderId="12" xfId="110" applyFont="1" applyBorder="1" applyAlignment="1">
      <alignment horizontal="left" vertical="center" wrapText="1"/>
    </xf>
    <xf numFmtId="0" fontId="19" fillId="0" borderId="12" xfId="110" applyFont="1" applyBorder="1" applyAlignment="1">
      <alignment horizontal="justify" vertical="center"/>
    </xf>
    <xf numFmtId="0" fontId="17" fillId="0" borderId="4" xfId="110" applyFont="1" applyBorder="1" applyAlignment="1">
      <alignment horizontal="left" vertical="center" wrapText="1"/>
    </xf>
    <xf numFmtId="0" fontId="17" fillId="0" borderId="3" xfId="110" applyFont="1" applyBorder="1" applyAlignment="1">
      <alignment horizontal="center" vertical="center"/>
    </xf>
    <xf numFmtId="0" fontId="19" fillId="0" borderId="11" xfId="110" applyFont="1" applyBorder="1" applyAlignment="1">
      <alignment horizontal="justify" vertical="center"/>
    </xf>
    <xf numFmtId="0" fontId="12" fillId="0" borderId="0" xfId="110" applyFont="1" applyAlignment="1">
      <alignment horizontal="center" vertical="center"/>
    </xf>
    <xf numFmtId="0" fontId="17" fillId="0" borderId="3" xfId="110" applyFont="1" applyBorder="1" applyAlignment="1">
      <alignment horizontal="center" vertical="center" wrapText="1"/>
    </xf>
    <xf numFmtId="43" fontId="12" fillId="0" borderId="0" xfId="110" applyNumberFormat="1" applyFont="1"/>
    <xf numFmtId="0" fontId="17" fillId="0" borderId="3" xfId="110" applyFont="1" applyBorder="1" applyAlignment="1">
      <alignment horizontal="justify" vertical="center"/>
    </xf>
    <xf numFmtId="43" fontId="17" fillId="0" borderId="3" xfId="110" applyNumberFormat="1" applyFont="1" applyBorder="1" applyAlignment="1">
      <alignment horizontal="justify" vertical="center"/>
    </xf>
    <xf numFmtId="0" fontId="19" fillId="0" borderId="11" xfId="110" applyFont="1" applyBorder="1" applyAlignment="1">
      <alignment vertical="center"/>
    </xf>
    <xf numFmtId="0" fontId="17" fillId="0" borderId="4" xfId="110" applyFont="1" applyBorder="1" applyAlignment="1">
      <alignment horizontal="justify" vertical="center"/>
    </xf>
    <xf numFmtId="0" fontId="13" fillId="0" borderId="0" xfId="110" applyFont="1" applyFill="1" applyBorder="1" applyAlignment="1">
      <alignment horizontal="center" vertical="center" wrapText="1"/>
    </xf>
    <xf numFmtId="0" fontId="12" fillId="0" borderId="0" xfId="110" applyFont="1" applyFill="1"/>
    <xf numFmtId="0" fontId="14" fillId="0" borderId="0" xfId="110" applyFont="1"/>
    <xf numFmtId="0" fontId="19" fillId="0" borderId="1" xfId="110" applyFont="1" applyBorder="1" applyAlignment="1">
      <alignment horizontal="justify" vertical="center"/>
    </xf>
    <xf numFmtId="0" fontId="19" fillId="0" borderId="3" xfId="110" applyFont="1" applyBorder="1" applyAlignment="1">
      <alignment horizontal="justify" vertical="center"/>
    </xf>
    <xf numFmtId="0" fontId="19" fillId="0" borderId="0" xfId="112" applyFont="1"/>
    <xf numFmtId="0" fontId="17" fillId="0" borderId="5" xfId="112" applyFont="1" applyBorder="1" applyAlignment="1">
      <alignment vertical="center" wrapText="1"/>
    </xf>
    <xf numFmtId="0" fontId="17" fillId="0" borderId="5" xfId="112" applyFont="1" applyBorder="1" applyAlignment="1">
      <alignment horizontal="center" vertical="center" wrapText="1"/>
    </xf>
    <xf numFmtId="0" fontId="17" fillId="0" borderId="4" xfId="112" applyFont="1" applyBorder="1" applyAlignment="1">
      <alignment horizontal="center" vertical="center" wrapText="1"/>
    </xf>
    <xf numFmtId="43" fontId="17" fillId="0" borderId="5" xfId="121" applyFont="1" applyBorder="1" applyAlignment="1">
      <alignment horizontal="center" vertical="center" wrapText="1"/>
    </xf>
    <xf numFmtId="43" fontId="17" fillId="0" borderId="4" xfId="121" applyFont="1" applyBorder="1" applyAlignment="1">
      <alignment horizontal="center" vertical="center" wrapText="1"/>
    </xf>
    <xf numFmtId="43" fontId="17" fillId="0" borderId="5" xfId="121" applyFont="1" applyBorder="1" applyAlignment="1">
      <alignment horizontal="justify" vertical="center" wrapText="1"/>
    </xf>
    <xf numFmtId="0" fontId="12" fillId="0" borderId="0" xfId="12" applyFont="1" applyFill="1" applyAlignment="1">
      <alignment horizontal="center"/>
    </xf>
    <xf numFmtId="0" fontId="12" fillId="0" borderId="0" xfId="12" applyFont="1" applyFill="1"/>
    <xf numFmtId="0" fontId="17" fillId="0" borderId="4" xfId="12" applyFont="1" applyFill="1" applyBorder="1" applyAlignment="1">
      <alignment horizontal="justify" vertical="center" wrapText="1"/>
    </xf>
    <xf numFmtId="43" fontId="19" fillId="0" borderId="4" xfId="1" applyFont="1" applyFill="1" applyBorder="1" applyAlignment="1">
      <alignment horizontal="justify" vertical="center"/>
    </xf>
    <xf numFmtId="0" fontId="12" fillId="0" borderId="4" xfId="110" applyFont="1" applyFill="1" applyBorder="1" applyAlignment="1">
      <alignment horizontal="left" vertical="center" wrapText="1"/>
    </xf>
    <xf numFmtId="10" fontId="12" fillId="0" borderId="4" xfId="110" applyNumberFormat="1" applyFont="1" applyFill="1" applyBorder="1" applyAlignment="1">
      <alignment horizontal="center" vertical="center"/>
    </xf>
    <xf numFmtId="43" fontId="12" fillId="0" borderId="4" xfId="1" applyFont="1" applyFill="1" applyBorder="1" applyAlignment="1">
      <alignment horizontal="center" vertical="center"/>
    </xf>
    <xf numFmtId="43" fontId="12" fillId="0" borderId="4" xfId="1" applyFont="1" applyFill="1" applyBorder="1" applyAlignment="1">
      <alignment horizontal="right" vertical="center"/>
    </xf>
    <xf numFmtId="0" fontId="12" fillId="0" borderId="0" xfId="110" applyFont="1" applyFill="1" applyAlignment="1">
      <alignment horizontal="center" vertical="center"/>
    </xf>
    <xf numFmtId="0" fontId="12" fillId="0" borderId="4" xfId="110" applyFont="1" applyBorder="1"/>
    <xf numFmtId="0" fontId="12" fillId="0" borderId="4" xfId="110" applyFont="1" applyBorder="1" applyAlignment="1">
      <alignment horizontal="left" vertical="center" wrapText="1"/>
    </xf>
    <xf numFmtId="0" fontId="12" fillId="0" borderId="4" xfId="110" applyFont="1" applyFill="1" applyBorder="1"/>
    <xf numFmtId="10" fontId="12" fillId="0" borderId="4" xfId="110" applyNumberFormat="1" applyFont="1" applyBorder="1" applyAlignment="1">
      <alignment horizontal="center" vertical="center"/>
    </xf>
    <xf numFmtId="43" fontId="12" fillId="0" borderId="4" xfId="1" applyFont="1" applyBorder="1"/>
    <xf numFmtId="43" fontId="52" fillId="0" borderId="0" xfId="122" applyFont="1" applyBorder="1" applyAlignment="1">
      <alignment horizontal="center" vertical="center"/>
    </xf>
    <xf numFmtId="169" fontId="52" fillId="0" borderId="0" xfId="122" applyNumberFormat="1" applyFont="1" applyBorder="1" applyAlignment="1">
      <alignment horizontal="center" vertical="center"/>
    </xf>
    <xf numFmtId="169" fontId="52" fillId="0" borderId="29" xfId="122" applyNumberFormat="1" applyFont="1" applyBorder="1" applyAlignment="1">
      <alignment horizontal="center" vertical="center"/>
    </xf>
    <xf numFmtId="0" fontId="49" fillId="0" borderId="28" xfId="123" applyFont="1" applyFill="1" applyBorder="1" applyAlignment="1" applyProtection="1">
      <alignment horizontal="left" vertical="center" indent="1"/>
      <protection locked="0"/>
    </xf>
    <xf numFmtId="43" fontId="53" fillId="0" borderId="0" xfId="122" applyFont="1" applyBorder="1" applyAlignment="1">
      <alignment horizontal="center" vertical="center"/>
    </xf>
    <xf numFmtId="169" fontId="53" fillId="0" borderId="0" xfId="122" applyNumberFormat="1" applyFont="1" applyBorder="1" applyAlignment="1">
      <alignment horizontal="center" vertical="center"/>
    </xf>
    <xf numFmtId="169" fontId="53" fillId="0" borderId="29" xfId="122" applyNumberFormat="1" applyFont="1" applyBorder="1" applyAlignment="1">
      <alignment horizontal="center" vertical="center"/>
    </xf>
    <xf numFmtId="43" fontId="19" fillId="0" borderId="0" xfId="122" applyFont="1" applyBorder="1" applyAlignment="1">
      <alignment horizontal="center" vertical="center"/>
    </xf>
    <xf numFmtId="0" fontId="49" fillId="0" borderId="28" xfId="123" applyFont="1" applyFill="1" applyBorder="1" applyAlignment="1" applyProtection="1">
      <alignment horizontal="left" vertical="center" wrapText="1" indent="1"/>
      <protection locked="0"/>
    </xf>
    <xf numFmtId="43" fontId="17" fillId="0" borderId="0" xfId="122" applyFont="1" applyBorder="1" applyAlignment="1">
      <alignment horizontal="center" vertical="center"/>
    </xf>
    <xf numFmtId="0" fontId="51" fillId="0" borderId="0" xfId="123" applyFont="1" applyFill="1" applyBorder="1" applyAlignment="1" applyProtection="1">
      <alignment horizontal="left" vertical="center"/>
      <protection locked="0"/>
    </xf>
    <xf numFmtId="43" fontId="19" fillId="0" borderId="31" xfId="122" applyFont="1" applyBorder="1" applyAlignment="1">
      <alignment horizontal="center" vertical="center"/>
    </xf>
    <xf numFmtId="43" fontId="19" fillId="0" borderId="32" xfId="122" applyFont="1" applyBorder="1" applyAlignment="1">
      <alignment horizontal="center" vertical="center"/>
    </xf>
    <xf numFmtId="0" fontId="17" fillId="2" borderId="12" xfId="0" applyFont="1" applyFill="1" applyBorder="1" applyAlignment="1">
      <alignment horizontal="center" vertical="center" wrapText="1"/>
    </xf>
    <xf numFmtId="0" fontId="60" fillId="0" borderId="15"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top"/>
    </xf>
    <xf numFmtId="0" fontId="17" fillId="0" borderId="1" xfId="0" applyFont="1" applyFill="1" applyBorder="1" applyAlignment="1">
      <alignment horizontal="center" vertical="top"/>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0" fillId="0" borderId="3" xfId="0" applyFont="1" applyFill="1" applyBorder="1" applyAlignment="1">
      <alignment horizontal="left" vertical="center" wrapText="1"/>
    </xf>
    <xf numFmtId="0" fontId="60" fillId="35" borderId="1" xfId="0" quotePrefix="1" applyFont="1" applyFill="1" applyBorder="1" applyAlignment="1">
      <alignment horizontal="left" vertical="center" wrapText="1"/>
    </xf>
    <xf numFmtId="0" fontId="60" fillId="0" borderId="15" xfId="0" quotePrefix="1" applyFont="1" applyFill="1" applyBorder="1" applyAlignment="1">
      <alignment horizontal="left" vertical="center" wrapText="1"/>
    </xf>
    <xf numFmtId="0" fontId="60" fillId="35" borderId="15" xfId="0" quotePrefix="1" applyFont="1" applyFill="1" applyBorder="1" applyAlignment="1">
      <alignment horizontal="left" vertical="center" wrapText="1"/>
    </xf>
    <xf numFmtId="43" fontId="66" fillId="2" borderId="2" xfId="1" applyFont="1" applyFill="1" applyBorder="1" applyAlignment="1">
      <alignment horizontal="center" vertical="center" wrapText="1"/>
    </xf>
    <xf numFmtId="0" fontId="17" fillId="2" borderId="3" xfId="110" applyFont="1" applyFill="1" applyBorder="1" applyAlignment="1">
      <alignment horizontal="center" vertical="center" wrapText="1"/>
    </xf>
    <xf numFmtId="0" fontId="17" fillId="2" borderId="1" xfId="110" applyFont="1" applyFill="1" applyBorder="1" applyAlignment="1">
      <alignment horizontal="center" vertical="center" wrapText="1"/>
    </xf>
    <xf numFmtId="2" fontId="60" fillId="0" borderId="1" xfId="114" quotePrefix="1" applyNumberFormat="1" applyFont="1" applyFill="1" applyBorder="1" applyAlignment="1">
      <alignment horizontal="right" vertical="center" wrapText="1"/>
    </xf>
    <xf numFmtId="4" fontId="59" fillId="0" borderId="1" xfId="1" applyNumberFormat="1" applyFont="1" applyFill="1" applyBorder="1" applyAlignment="1">
      <alignment horizontal="right" vertical="center" wrapText="1"/>
    </xf>
    <xf numFmtId="4" fontId="60" fillId="0" borderId="1" xfId="1" applyNumberFormat="1" applyFont="1" applyFill="1" applyBorder="1" applyAlignment="1">
      <alignment horizontal="right" vertical="center" wrapText="1"/>
    </xf>
    <xf numFmtId="4" fontId="60" fillId="35" borderId="1" xfId="1" applyNumberFormat="1" applyFont="1" applyFill="1" applyBorder="1" applyAlignment="1">
      <alignment horizontal="right" vertical="center" wrapText="1"/>
    </xf>
    <xf numFmtId="4" fontId="59" fillId="35" borderId="3" xfId="1" applyNumberFormat="1" applyFont="1" applyFill="1" applyBorder="1" applyAlignment="1">
      <alignment horizontal="right" vertical="center" wrapText="1"/>
    </xf>
    <xf numFmtId="0" fontId="26" fillId="0" borderId="0" xfId="0" applyFont="1" applyAlignment="1"/>
    <xf numFmtId="0" fontId="24" fillId="0" borderId="0" xfId="0" applyFont="1" applyAlignment="1">
      <alignment horizontal="center" vertical="center"/>
    </xf>
    <xf numFmtId="0" fontId="24" fillId="0" borderId="0" xfId="0" applyFont="1" applyAlignment="1">
      <alignment horizontal="center" vertical="center" wrapText="1"/>
    </xf>
    <xf numFmtId="0" fontId="13" fillId="0" borderId="6" xfId="0" applyFont="1" applyBorder="1" applyAlignment="1">
      <alignment horizontal="center" vertical="center"/>
    </xf>
    <xf numFmtId="0" fontId="26" fillId="0" borderId="0" xfId="0" applyFont="1" applyBorder="1" applyAlignment="1">
      <alignment horizontal="center"/>
    </xf>
    <xf numFmtId="0" fontId="13" fillId="0" borderId="0" xfId="0" applyFont="1" applyBorder="1" applyAlignment="1">
      <alignment horizontal="center" vertical="center"/>
    </xf>
    <xf numFmtId="0" fontId="26" fillId="0" borderId="0" xfId="0" applyFont="1" applyAlignment="1">
      <alignment horizontal="center"/>
    </xf>
    <xf numFmtId="44" fontId="19" fillId="0" borderId="2" xfId="118" applyFont="1" applyFill="1" applyBorder="1" applyAlignment="1">
      <alignment horizontal="center" vertical="center"/>
    </xf>
    <xf numFmtId="44" fontId="19" fillId="0" borderId="3" xfId="118" applyFont="1" applyFill="1" applyBorder="1" applyAlignment="1">
      <alignment horizontal="center" vertical="center"/>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5" fillId="0" borderId="5" xfId="0" applyFont="1" applyBorder="1" applyAlignment="1">
      <alignment horizontal="justify" vertical="center"/>
    </xf>
    <xf numFmtId="0" fontId="15" fillId="0" borderId="7" xfId="0" applyFont="1" applyBorder="1" applyAlignment="1">
      <alignment horizontal="justify" vertical="center"/>
    </xf>
    <xf numFmtId="0" fontId="15" fillId="0" borderId="12" xfId="0" applyFont="1" applyBorder="1" applyAlignment="1">
      <alignment horizontal="justify" vertical="center"/>
    </xf>
    <xf numFmtId="0" fontId="17" fillId="2" borderId="8" xfId="0" applyFont="1" applyFill="1" applyBorder="1" applyAlignment="1">
      <alignment horizontal="justify" vertical="center" wrapText="1"/>
    </xf>
    <xf numFmtId="0" fontId="17" fillId="2" borderId="9" xfId="0" applyFont="1" applyFill="1" applyBorder="1" applyAlignment="1">
      <alignment horizontal="justify" vertical="center" wrapText="1"/>
    </xf>
    <xf numFmtId="0" fontId="17" fillId="2" borderId="14" xfId="0" applyFont="1" applyFill="1" applyBorder="1" applyAlignment="1">
      <alignment horizontal="justify" vertical="center" wrapText="1"/>
    </xf>
    <xf numFmtId="0" fontId="17" fillId="2" borderId="11" xfId="0" applyFont="1" applyFill="1" applyBorder="1" applyAlignment="1">
      <alignment horizontal="justify" vertical="center" wrapText="1"/>
    </xf>
    <xf numFmtId="0" fontId="17" fillId="2" borderId="5"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2" xfId="0" applyFont="1" applyFill="1" applyBorder="1" applyAlignment="1">
      <alignment horizontal="center" vertical="center"/>
    </xf>
    <xf numFmtId="0" fontId="19" fillId="0" borderId="4" xfId="0" applyFont="1" applyFill="1" applyBorder="1" applyAlignment="1">
      <alignment horizontal="left" vertical="center" wrapText="1"/>
    </xf>
    <xf numFmtId="0" fontId="53"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12" xfId="0" applyFont="1" applyFill="1" applyBorder="1" applyAlignment="1">
      <alignment horizontal="left" vertical="center" wrapText="1"/>
    </xf>
    <xf numFmtId="44" fontId="12" fillId="0" borderId="2" xfId="118" applyFont="1" applyBorder="1" applyAlignment="1">
      <alignment horizontal="right" vertical="center"/>
    </xf>
    <xf numFmtId="44" fontId="12" fillId="0" borderId="3" xfId="118" applyFont="1" applyBorder="1" applyAlignment="1">
      <alignment horizontal="right" vertical="center"/>
    </xf>
    <xf numFmtId="0" fontId="13" fillId="2" borderId="5" xfId="110" applyFont="1" applyFill="1" applyBorder="1" applyAlignment="1">
      <alignment horizontal="center" vertical="center" wrapText="1"/>
    </xf>
    <xf numFmtId="0" fontId="13" fillId="2" borderId="7" xfId="110" applyFont="1" applyFill="1" applyBorder="1" applyAlignment="1">
      <alignment horizontal="center" vertical="center" wrapText="1"/>
    </xf>
    <xf numFmtId="0" fontId="13" fillId="2" borderId="12" xfId="110" applyFont="1" applyFill="1" applyBorder="1" applyAlignment="1">
      <alignment horizontal="center" vertical="center" wrapText="1"/>
    </xf>
    <xf numFmtId="0" fontId="17" fillId="2" borderId="2" xfId="110" applyFont="1" applyFill="1" applyBorder="1" applyAlignment="1">
      <alignment horizontal="center" vertical="center" wrapText="1"/>
    </xf>
    <xf numFmtId="0" fontId="14" fillId="2" borderId="3" xfId="110" applyFont="1" applyFill="1" applyBorder="1" applyAlignment="1">
      <alignment horizontal="center" vertical="center" wrapText="1"/>
    </xf>
    <xf numFmtId="0" fontId="17" fillId="2" borderId="5" xfId="110" applyFont="1" applyFill="1" applyBorder="1" applyAlignment="1">
      <alignment horizontal="center" vertical="center"/>
    </xf>
    <xf numFmtId="0" fontId="17" fillId="2" borderId="7" xfId="110" applyFont="1" applyFill="1" applyBorder="1" applyAlignment="1">
      <alignment horizontal="center" vertical="center"/>
    </xf>
    <xf numFmtId="0" fontId="17" fillId="2" borderId="12" xfId="110" applyFont="1" applyFill="1" applyBorder="1" applyAlignment="1">
      <alignment horizontal="center" vertical="center"/>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15" fillId="0" borderId="5" xfId="8" applyFont="1" applyBorder="1" applyAlignment="1">
      <alignment horizontal="center" vertical="center"/>
    </xf>
    <xf numFmtId="0" fontId="15" fillId="0" borderId="7" xfId="8" applyFont="1" applyBorder="1" applyAlignment="1">
      <alignment horizontal="center" vertical="center"/>
    </xf>
    <xf numFmtId="0" fontId="14" fillId="2" borderId="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2" xfId="0" applyFont="1" applyFill="1" applyBorder="1" applyAlignment="1">
      <alignment horizontal="center" wrapText="1"/>
    </xf>
    <xf numFmtId="0" fontId="17" fillId="2" borderId="3" xfId="0" applyFont="1" applyFill="1" applyBorder="1" applyAlignment="1">
      <alignment horizontal="center" wrapText="1"/>
    </xf>
    <xf numFmtId="0" fontId="13" fillId="2" borderId="8" xfId="8" applyFont="1" applyFill="1" applyBorder="1" applyAlignment="1">
      <alignment horizontal="center" vertical="center" wrapText="1"/>
    </xf>
    <xf numFmtId="0" fontId="13" fillId="2" borderId="13" xfId="8" applyFont="1" applyFill="1" applyBorder="1" applyAlignment="1">
      <alignment horizontal="center" vertical="center" wrapText="1"/>
    </xf>
    <xf numFmtId="0" fontId="13" fillId="2" borderId="9" xfId="8" applyFont="1" applyFill="1" applyBorder="1" applyAlignment="1">
      <alignment horizontal="center" vertical="center" wrapText="1"/>
    </xf>
    <xf numFmtId="0" fontId="13" fillId="2" borderId="14" xfId="8" applyFont="1" applyFill="1" applyBorder="1" applyAlignment="1">
      <alignment horizontal="center" vertical="center" wrapText="1"/>
    </xf>
    <xf numFmtId="0" fontId="13" fillId="2" borderId="6" xfId="8" applyFont="1" applyFill="1" applyBorder="1" applyAlignment="1">
      <alignment horizontal="center" vertical="center" wrapText="1"/>
    </xf>
    <xf numFmtId="0" fontId="13" fillId="2" borderId="11" xfId="8" applyFont="1" applyFill="1" applyBorder="1" applyAlignment="1">
      <alignment horizontal="center" vertical="center" wrapText="1"/>
    </xf>
    <xf numFmtId="0" fontId="15" fillId="2" borderId="1" xfId="8" applyFont="1" applyFill="1" applyBorder="1" applyAlignment="1">
      <alignment horizontal="center" vertical="center" wrapText="1"/>
    </xf>
    <xf numFmtId="0" fontId="16" fillId="2" borderId="1" xfId="8" applyFont="1" applyFill="1" applyBorder="1" applyAlignment="1">
      <alignment horizontal="center" vertical="center" wrapText="1"/>
    </xf>
    <xf numFmtId="0" fontId="16" fillId="2" borderId="3" xfId="8" applyFont="1" applyFill="1" applyBorder="1" applyAlignment="1">
      <alignment horizontal="center" vertical="center" wrapText="1"/>
    </xf>
    <xf numFmtId="0" fontId="0" fillId="0" borderId="7" xfId="0" applyBorder="1" applyAlignment="1">
      <alignment horizontal="justify"/>
    </xf>
    <xf numFmtId="0" fontId="0" fillId="0" borderId="12" xfId="0" applyBorder="1" applyAlignment="1">
      <alignment horizontal="justify"/>
    </xf>
    <xf numFmtId="0" fontId="15" fillId="0" borderId="5" xfId="8" applyFont="1" applyBorder="1" applyAlignment="1">
      <alignment horizontal="justify" vertical="center"/>
    </xf>
    <xf numFmtId="0" fontId="15" fillId="0" borderId="7" xfId="8" applyFont="1" applyBorder="1" applyAlignment="1">
      <alignment horizontal="justify" vertical="center"/>
    </xf>
    <xf numFmtId="0" fontId="15" fillId="0" borderId="12" xfId="8" applyFont="1" applyBorder="1" applyAlignment="1">
      <alignment horizontal="justify" vertical="center"/>
    </xf>
    <xf numFmtId="0" fontId="15" fillId="2" borderId="2" xfId="8" applyFont="1" applyFill="1" applyBorder="1" applyAlignment="1">
      <alignment horizontal="center" vertical="center"/>
    </xf>
    <xf numFmtId="0" fontId="15" fillId="2" borderId="1" xfId="8" applyFont="1" applyFill="1" applyBorder="1" applyAlignment="1">
      <alignment horizontal="center" vertical="center"/>
    </xf>
    <xf numFmtId="0" fontId="15" fillId="2" borderId="3" xfId="8" applyFont="1" applyFill="1" applyBorder="1" applyAlignment="1">
      <alignment horizontal="center" vertical="center"/>
    </xf>
    <xf numFmtId="0" fontId="15" fillId="2" borderId="5" xfId="8" applyFont="1" applyFill="1" applyBorder="1" applyAlignment="1">
      <alignment horizontal="center" vertical="center" wrapText="1"/>
    </xf>
    <xf numFmtId="0" fontId="15" fillId="2" borderId="7" xfId="8" applyFont="1" applyFill="1" applyBorder="1" applyAlignment="1">
      <alignment horizontal="center" vertical="center" wrapText="1"/>
    </xf>
    <xf numFmtId="0" fontId="15" fillId="2" borderId="12" xfId="8" applyFont="1" applyFill="1" applyBorder="1" applyAlignment="1">
      <alignment horizontal="center" vertical="center" wrapText="1"/>
    </xf>
    <xf numFmtId="0" fontId="15" fillId="2" borderId="5" xfId="8" applyFont="1" applyFill="1" applyBorder="1" applyAlignment="1">
      <alignment horizontal="center" wrapText="1"/>
    </xf>
    <xf numFmtId="0" fontId="15" fillId="2" borderId="7" xfId="8" applyFont="1" applyFill="1" applyBorder="1" applyAlignment="1">
      <alignment horizontal="center" wrapText="1"/>
    </xf>
    <xf numFmtId="0" fontId="15" fillId="2" borderId="12" xfId="8" applyFont="1" applyFill="1" applyBorder="1" applyAlignment="1">
      <alignment horizontal="center" wrapText="1"/>
    </xf>
    <xf numFmtId="43" fontId="15" fillId="2" borderId="5" xfId="1" applyFont="1" applyFill="1" applyBorder="1" applyAlignment="1">
      <alignment horizontal="center" vertical="center" wrapText="1"/>
    </xf>
    <xf numFmtId="43" fontId="15" fillId="2" borderId="7" xfId="1" applyFont="1" applyFill="1" applyBorder="1" applyAlignment="1">
      <alignment horizontal="center" vertical="center" wrapText="1"/>
    </xf>
    <xf numFmtId="43" fontId="15" fillId="2" borderId="12" xfId="1" applyFont="1" applyFill="1" applyBorder="1" applyAlignment="1">
      <alignment horizontal="center" vertical="center" wrapText="1"/>
    </xf>
    <xf numFmtId="0" fontId="17" fillId="0" borderId="15" xfId="0" quotePrefix="1" applyFont="1" applyBorder="1" applyAlignment="1">
      <alignment horizontal="justify" vertical="center"/>
    </xf>
    <xf numFmtId="0" fontId="17" fillId="0" borderId="0" xfId="0" quotePrefix="1" applyFont="1" applyBorder="1" applyAlignment="1">
      <alignment horizontal="justify" vertical="center"/>
    </xf>
    <xf numFmtId="0" fontId="17" fillId="0" borderId="10" xfId="0" quotePrefix="1" applyFont="1" applyBorder="1" applyAlignment="1">
      <alignment horizontal="justify" vertical="center"/>
    </xf>
    <xf numFmtId="0" fontId="17" fillId="0" borderId="14" xfId="0" quotePrefix="1" applyFont="1" applyBorder="1" applyAlignment="1">
      <alignment horizontal="justify" vertical="center"/>
    </xf>
    <xf numFmtId="0" fontId="17" fillId="0" borderId="6" xfId="0" quotePrefix="1" applyFont="1" applyBorder="1" applyAlignment="1">
      <alignment horizontal="justify" vertical="center"/>
    </xf>
    <xf numFmtId="0" fontId="17" fillId="0" borderId="11" xfId="0" quotePrefix="1" applyFont="1" applyBorder="1" applyAlignment="1">
      <alignment horizontal="justify" vertical="center"/>
    </xf>
    <xf numFmtId="0" fontId="17" fillId="2" borderId="5" xfId="0" applyFont="1" applyFill="1" applyBorder="1" applyAlignment="1">
      <alignment horizontal="justify" vertical="center" wrapText="1"/>
    </xf>
    <xf numFmtId="0" fontId="17" fillId="2" borderId="7" xfId="0" applyFont="1" applyFill="1" applyBorder="1" applyAlignment="1">
      <alignment horizontal="justify" vertical="center" wrapText="1"/>
    </xf>
    <xf numFmtId="0" fontId="17" fillId="2" borderId="12" xfId="0" applyFont="1" applyFill="1" applyBorder="1" applyAlignment="1">
      <alignment horizontal="justify" vertical="center" wrapText="1"/>
    </xf>
    <xf numFmtId="0" fontId="15" fillId="0" borderId="15" xfId="0" quotePrefix="1" applyFont="1" applyBorder="1" applyAlignment="1">
      <alignment horizontal="justify" vertical="center"/>
    </xf>
    <xf numFmtId="0" fontId="15" fillId="0" borderId="0" xfId="0" quotePrefix="1" applyFont="1" applyBorder="1" applyAlignment="1">
      <alignment horizontal="justify" vertical="center"/>
    </xf>
    <xf numFmtId="0" fontId="15" fillId="0" borderId="10" xfId="0" quotePrefix="1" applyFont="1" applyBorder="1" applyAlignment="1">
      <alignment horizontal="justify" vertical="center"/>
    </xf>
    <xf numFmtId="0" fontId="15" fillId="0" borderId="14" xfId="0" quotePrefix="1" applyFont="1" applyBorder="1" applyAlignment="1">
      <alignment horizontal="justify" vertical="center"/>
    </xf>
    <xf numFmtId="0" fontId="15" fillId="0" borderId="6" xfId="0" quotePrefix="1" applyFont="1" applyBorder="1" applyAlignment="1">
      <alignment horizontal="justify" vertical="center"/>
    </xf>
    <xf numFmtId="0" fontId="15" fillId="0" borderId="11" xfId="0" quotePrefix="1" applyFont="1" applyBorder="1" applyAlignment="1">
      <alignment horizontal="justify" vertical="center"/>
    </xf>
    <xf numFmtId="0" fontId="15" fillId="0" borderId="14" xfId="0" applyFont="1" applyBorder="1" applyAlignment="1">
      <alignment horizontal="justify" vertical="center" wrapText="1"/>
    </xf>
    <xf numFmtId="0" fontId="15" fillId="0" borderId="15" xfId="0" applyFont="1" applyBorder="1" applyAlignment="1">
      <alignment horizontal="justify" vertical="center" wrapText="1"/>
    </xf>
    <xf numFmtId="0" fontId="15" fillId="0" borderId="15" xfId="0" applyFont="1" applyBorder="1" applyAlignment="1">
      <alignment horizontal="justify" vertical="center"/>
    </xf>
    <xf numFmtId="0" fontId="17" fillId="0" borderId="15" xfId="0" quotePrefix="1" applyFont="1" applyBorder="1" applyAlignment="1">
      <alignment horizontal="left" vertical="center"/>
    </xf>
    <xf numFmtId="0" fontId="17" fillId="0" borderId="0" xfId="0" quotePrefix="1" applyFont="1" applyBorder="1" applyAlignment="1">
      <alignment horizontal="left" vertical="center"/>
    </xf>
    <xf numFmtId="0" fontId="17" fillId="0" borderId="10" xfId="0" quotePrefix="1" applyFont="1" applyBorder="1" applyAlignment="1">
      <alignment horizontal="left" vertical="center"/>
    </xf>
    <xf numFmtId="0" fontId="15"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59" fillId="0" borderId="15" xfId="0" applyFont="1" applyFill="1" applyBorder="1" applyAlignment="1">
      <alignment vertical="center" wrapText="1"/>
    </xf>
    <xf numFmtId="0" fontId="59" fillId="0" borderId="0" xfId="0" applyFont="1" applyFill="1" applyBorder="1" applyAlignment="1">
      <alignment vertical="center" wrapText="1"/>
    </xf>
    <xf numFmtId="0" fontId="59" fillId="0" borderId="10" xfId="0" applyFont="1" applyFill="1" applyBorder="1" applyAlignment="1">
      <alignment vertical="center" wrapText="1"/>
    </xf>
    <xf numFmtId="0" fontId="60" fillId="0" borderId="15"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0" borderId="15" xfId="0" applyFont="1" applyFill="1" applyBorder="1" applyAlignment="1">
      <alignment vertical="center" wrapText="1"/>
    </xf>
    <xf numFmtId="0" fontId="60" fillId="0" borderId="0" xfId="0" applyFont="1" applyFill="1" applyBorder="1" applyAlignment="1">
      <alignment vertical="center" wrapText="1"/>
    </xf>
    <xf numFmtId="0" fontId="60" fillId="0" borderId="10" xfId="0" applyFont="1" applyFill="1" applyBorder="1" applyAlignment="1">
      <alignment vertical="center" wrapText="1"/>
    </xf>
    <xf numFmtId="0" fontId="17" fillId="2" borderId="8"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60" fillId="0" borderId="14" xfId="0" applyFont="1" applyFill="1" applyBorder="1" applyAlignment="1">
      <alignment vertical="center" wrapText="1"/>
    </xf>
    <xf numFmtId="0" fontId="60" fillId="0" borderId="6" xfId="0" applyFont="1" applyFill="1" applyBorder="1" applyAlignment="1">
      <alignment vertical="center" wrapText="1"/>
    </xf>
    <xf numFmtId="0" fontId="60" fillId="0" borderId="11" xfId="0" applyFont="1" applyFill="1" applyBorder="1" applyAlignment="1">
      <alignment vertical="center" wrapText="1"/>
    </xf>
    <xf numFmtId="0" fontId="59" fillId="0" borderId="15" xfId="0" applyFont="1" applyFill="1" applyBorder="1" applyAlignment="1">
      <alignment vertical="center"/>
    </xf>
    <xf numFmtId="0" fontId="59" fillId="0" borderId="0" xfId="0" applyFont="1" applyFill="1" applyBorder="1" applyAlignment="1">
      <alignment vertical="center"/>
    </xf>
    <xf numFmtId="0" fontId="59" fillId="0" borderId="10" xfId="0" applyFont="1" applyFill="1" applyBorder="1" applyAlignment="1">
      <alignment vertical="center"/>
    </xf>
    <xf numFmtId="0" fontId="60" fillId="0" borderId="15" xfId="0" applyFont="1" applyFill="1" applyBorder="1" applyAlignment="1">
      <alignment horizontal="left" vertical="center"/>
    </xf>
    <xf numFmtId="0" fontId="60" fillId="0" borderId="0" xfId="0" applyFont="1" applyFill="1" applyBorder="1" applyAlignment="1">
      <alignment horizontal="left" vertical="center"/>
    </xf>
    <xf numFmtId="0" fontId="60" fillId="0" borderId="10" xfId="0" applyFont="1" applyFill="1" applyBorder="1" applyAlignment="1">
      <alignment horizontal="left" vertical="center"/>
    </xf>
    <xf numFmtId="0" fontId="59" fillId="35" borderId="15" xfId="0" applyFont="1" applyFill="1" applyBorder="1" applyAlignment="1">
      <alignment vertical="center" wrapText="1"/>
    </xf>
    <xf numFmtId="0" fontId="59" fillId="35" borderId="0" xfId="0" applyFont="1" applyFill="1" applyBorder="1" applyAlignment="1">
      <alignment vertical="center" wrapText="1"/>
    </xf>
    <xf numFmtId="0" fontId="59" fillId="35" borderId="10" xfId="0" applyFont="1" applyFill="1" applyBorder="1" applyAlignment="1">
      <alignment vertical="center" wrapText="1"/>
    </xf>
    <xf numFmtId="0" fontId="60" fillId="35" borderId="15" xfId="0" applyFont="1" applyFill="1" applyBorder="1" applyAlignment="1">
      <alignment horizontal="left" vertical="center" wrapText="1"/>
    </xf>
    <xf numFmtId="0" fontId="60" fillId="35" borderId="0" xfId="0" applyFont="1" applyFill="1" applyBorder="1" applyAlignment="1">
      <alignment horizontal="left" vertical="center" wrapText="1"/>
    </xf>
    <xf numFmtId="0" fontId="60" fillId="35" borderId="10" xfId="0" applyFont="1" applyFill="1" applyBorder="1" applyAlignment="1">
      <alignment horizontal="left" vertical="center" wrapText="1"/>
    </xf>
    <xf numFmtId="0" fontId="60" fillId="35" borderId="14" xfId="0" applyFont="1" applyFill="1" applyBorder="1" applyAlignment="1">
      <alignment vertical="center" wrapText="1"/>
    </xf>
    <xf numFmtId="0" fontId="60" fillId="35" borderId="6" xfId="0" applyFont="1" applyFill="1" applyBorder="1" applyAlignment="1">
      <alignment vertical="center" wrapText="1"/>
    </xf>
    <xf numFmtId="0" fontId="60" fillId="35" borderId="11" xfId="0" applyFont="1" applyFill="1" applyBorder="1" applyAlignment="1">
      <alignment vertical="center" wrapText="1"/>
    </xf>
    <xf numFmtId="0" fontId="60" fillId="35" borderId="15" xfId="0" applyFont="1" applyFill="1" applyBorder="1" applyAlignment="1">
      <alignment horizontal="left" vertical="center"/>
    </xf>
    <xf numFmtId="0" fontId="60" fillId="35" borderId="0" xfId="0" applyFont="1" applyFill="1" applyBorder="1" applyAlignment="1">
      <alignment horizontal="left" vertical="center"/>
    </xf>
    <xf numFmtId="0" fontId="60" fillId="35" borderId="10" xfId="0" applyFont="1" applyFill="1" applyBorder="1" applyAlignment="1">
      <alignment horizontal="left" vertical="center"/>
    </xf>
    <xf numFmtId="0" fontId="59" fillId="35" borderId="15" xfId="0" applyFont="1" applyFill="1" applyBorder="1" applyAlignment="1">
      <alignment vertical="center"/>
    </xf>
    <xf numFmtId="0" fontId="59" fillId="35" borderId="0" xfId="0" applyFont="1" applyFill="1" applyBorder="1" applyAlignment="1">
      <alignment vertical="center"/>
    </xf>
    <xf numFmtId="0" fontId="59" fillId="35" borderId="10" xfId="0" applyFont="1" applyFill="1" applyBorder="1" applyAlignment="1">
      <alignment vertical="center"/>
    </xf>
    <xf numFmtId="0" fontId="60" fillId="35" borderId="15" xfId="0" applyFont="1" applyFill="1" applyBorder="1" applyAlignment="1">
      <alignment vertical="center" wrapText="1"/>
    </xf>
    <xf numFmtId="0" fontId="60" fillId="35" borderId="0" xfId="0" applyFont="1" applyFill="1" applyBorder="1" applyAlignment="1">
      <alignment vertical="center" wrapText="1"/>
    </xf>
    <xf numFmtId="0" fontId="60" fillId="35" borderId="10" xfId="0" applyFont="1" applyFill="1" applyBorder="1" applyAlignment="1">
      <alignment vertical="center" wrapText="1"/>
    </xf>
    <xf numFmtId="0" fontId="59" fillId="35" borderId="15" xfId="0" applyFont="1" applyFill="1" applyBorder="1" applyAlignment="1">
      <alignment horizontal="left" vertical="center" wrapText="1"/>
    </xf>
    <xf numFmtId="0" fontId="59" fillId="35" borderId="0" xfId="0" applyFont="1" applyFill="1" applyBorder="1" applyAlignment="1">
      <alignment horizontal="left" vertical="center" wrapText="1"/>
    </xf>
    <xf numFmtId="0" fontId="59" fillId="35" borderId="10" xfId="0" applyFont="1" applyFill="1" applyBorder="1" applyAlignment="1">
      <alignment horizontal="left" vertical="center" wrapText="1"/>
    </xf>
    <xf numFmtId="0" fontId="59" fillId="0" borderId="15" xfId="0" applyFont="1" applyFill="1" applyBorder="1" applyAlignment="1">
      <alignment vertical="top"/>
    </xf>
    <xf numFmtId="0" fontId="59" fillId="0" borderId="0" xfId="0" applyFont="1" applyFill="1" applyBorder="1" applyAlignment="1">
      <alignment vertical="top"/>
    </xf>
    <xf numFmtId="0" fontId="59" fillId="0" borderId="10" xfId="0" applyFont="1" applyFill="1" applyBorder="1" applyAlignment="1">
      <alignment vertical="top"/>
    </xf>
    <xf numFmtId="0" fontId="14" fillId="0" borderId="0" xfId="0" applyFont="1" applyBorder="1" applyAlignment="1">
      <alignment horizontal="center"/>
    </xf>
    <xf numFmtId="0" fontId="14" fillId="0" borderId="0" xfId="0" applyFont="1" applyAlignment="1">
      <alignment horizontal="center"/>
    </xf>
    <xf numFmtId="0" fontId="59" fillId="0" borderId="8" xfId="0" applyFont="1" applyBorder="1" applyAlignment="1">
      <alignment horizontal="left" vertical="top"/>
    </xf>
    <xf numFmtId="0" fontId="59" fillId="0" borderId="13" xfId="0" applyFont="1" applyBorder="1" applyAlignment="1">
      <alignment horizontal="left" vertical="top"/>
    </xf>
    <xf numFmtId="0" fontId="59" fillId="0" borderId="9" xfId="0" applyFont="1" applyBorder="1" applyAlignment="1">
      <alignment horizontal="left" vertical="top"/>
    </xf>
    <xf numFmtId="0" fontId="60" fillId="0" borderId="15" xfId="0" applyFont="1" applyBorder="1" applyAlignment="1">
      <alignment horizontal="left" vertical="center" wrapText="1"/>
    </xf>
    <xf numFmtId="0" fontId="60" fillId="0" borderId="0" xfId="0" applyFont="1" applyBorder="1" applyAlignment="1">
      <alignment horizontal="left" vertical="center" wrapText="1"/>
    </xf>
    <xf numFmtId="0" fontId="60" fillId="0" borderId="10" xfId="0" applyFont="1" applyBorder="1" applyAlignment="1">
      <alignment horizontal="left" vertical="center" wrapText="1"/>
    </xf>
    <xf numFmtId="0" fontId="60" fillId="0" borderId="14" xfId="0" applyFont="1" applyFill="1" applyBorder="1" applyAlignment="1">
      <alignment horizontal="left" vertical="center" wrapText="1"/>
    </xf>
    <xf numFmtId="0" fontId="60" fillId="0" borderId="6"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17" fillId="36" borderId="2" xfId="110" applyFont="1" applyFill="1" applyBorder="1" applyAlignment="1">
      <alignment horizontal="center" vertical="center" wrapText="1"/>
    </xf>
    <xf numFmtId="0" fontId="17" fillId="36" borderId="3" xfId="110" applyFont="1" applyFill="1" applyBorder="1" applyAlignment="1">
      <alignment horizontal="center" vertical="center" wrapText="1"/>
    </xf>
    <xf numFmtId="0" fontId="17" fillId="36" borderId="8" xfId="110" applyFont="1" applyFill="1" applyBorder="1" applyAlignment="1">
      <alignment horizontal="center" vertical="center" wrapText="1"/>
    </xf>
    <xf numFmtId="0" fontId="17" fillId="36" borderId="14" xfId="110" applyFont="1" applyFill="1" applyBorder="1" applyAlignment="1">
      <alignment horizontal="center" vertical="center" wrapText="1"/>
    </xf>
    <xf numFmtId="0" fontId="17" fillId="36" borderId="5" xfId="110" applyFont="1" applyFill="1" applyBorder="1" applyAlignment="1">
      <alignment horizontal="center" vertical="center" wrapText="1"/>
    </xf>
    <xf numFmtId="0" fontId="17" fillId="36" borderId="7" xfId="110" applyFont="1" applyFill="1" applyBorder="1" applyAlignment="1">
      <alignment horizontal="center" vertical="center" wrapText="1"/>
    </xf>
    <xf numFmtId="0" fontId="17" fillId="36" borderId="12" xfId="110" applyFont="1" applyFill="1" applyBorder="1" applyAlignment="1">
      <alignment horizontal="center" vertical="center" wrapText="1"/>
    </xf>
    <xf numFmtId="0" fontId="59" fillId="35" borderId="15" xfId="110" applyFont="1" applyFill="1" applyBorder="1" applyAlignment="1">
      <alignment vertical="center" wrapText="1"/>
    </xf>
    <xf numFmtId="0" fontId="59" fillId="35" borderId="0" xfId="110" applyFont="1" applyFill="1" applyBorder="1" applyAlignment="1">
      <alignment vertical="center" wrapText="1"/>
    </xf>
    <xf numFmtId="0" fontId="59" fillId="35" borderId="10" xfId="110" applyFont="1" applyFill="1" applyBorder="1" applyAlignment="1">
      <alignment vertical="center" wrapText="1"/>
    </xf>
    <xf numFmtId="0" fontId="60" fillId="0" borderId="14" xfId="110" applyFont="1" applyFill="1" applyBorder="1" applyAlignment="1">
      <alignment horizontal="left" vertical="center"/>
    </xf>
    <xf numFmtId="0" fontId="60" fillId="0" borderId="6" xfId="110" applyFont="1" applyFill="1" applyBorder="1" applyAlignment="1">
      <alignment horizontal="left" vertical="center"/>
    </xf>
    <xf numFmtId="0" fontId="60" fillId="0" borderId="11" xfId="110" applyFont="1" applyFill="1" applyBorder="1" applyAlignment="1">
      <alignment horizontal="left" vertical="center"/>
    </xf>
    <xf numFmtId="0" fontId="59" fillId="0" borderId="15" xfId="110" applyFont="1" applyFill="1" applyBorder="1" applyAlignment="1">
      <alignment vertical="center" wrapText="1"/>
    </xf>
    <xf numFmtId="0" fontId="59" fillId="0" borderId="0" xfId="110" applyFont="1" applyFill="1" applyBorder="1" applyAlignment="1">
      <alignment vertical="center" wrapText="1"/>
    </xf>
    <xf numFmtId="0" fontId="59" fillId="0" borderId="10" xfId="110" applyFont="1" applyFill="1" applyBorder="1" applyAlignment="1">
      <alignment vertical="center" wrapText="1"/>
    </xf>
    <xf numFmtId="0" fontId="60" fillId="0" borderId="15" xfId="110" applyFont="1" applyFill="1" applyBorder="1" applyAlignment="1">
      <alignment horizontal="left" vertical="center"/>
    </xf>
    <xf numFmtId="0" fontId="60" fillId="0" borderId="0" xfId="110" applyFont="1" applyFill="1" applyBorder="1" applyAlignment="1">
      <alignment horizontal="left" vertical="center"/>
    </xf>
    <xf numFmtId="0" fontId="60" fillId="0" borderId="10" xfId="110" applyFont="1" applyFill="1" applyBorder="1" applyAlignment="1">
      <alignment horizontal="left" vertical="center"/>
    </xf>
    <xf numFmtId="0" fontId="59" fillId="0" borderId="15" xfId="110" applyFont="1" applyFill="1" applyBorder="1" applyAlignment="1">
      <alignment horizontal="left" vertical="center"/>
    </xf>
    <xf numFmtId="0" fontId="59" fillId="0" borderId="0" xfId="110" applyFont="1" applyFill="1" applyBorder="1" applyAlignment="1">
      <alignment horizontal="left" vertical="center"/>
    </xf>
    <xf numFmtId="0" fontId="59" fillId="0" borderId="10" xfId="110" applyFont="1" applyFill="1" applyBorder="1" applyAlignment="1">
      <alignment horizontal="left" vertical="center"/>
    </xf>
    <xf numFmtId="0" fontId="17" fillId="36" borderId="2" xfId="112" applyFont="1" applyFill="1" applyBorder="1" applyAlignment="1">
      <alignment horizontal="center" vertical="center" wrapText="1"/>
    </xf>
    <xf numFmtId="0" fontId="17" fillId="36" borderId="3" xfId="112" applyFont="1" applyFill="1" applyBorder="1" applyAlignment="1">
      <alignment horizontal="center" vertical="center" wrapText="1"/>
    </xf>
    <xf numFmtId="0" fontId="17" fillId="36" borderId="8" xfId="112" applyFont="1" applyFill="1" applyBorder="1" applyAlignment="1">
      <alignment horizontal="center" vertical="center" wrapText="1"/>
    </xf>
    <xf numFmtId="0" fontId="17" fillId="36" borderId="14" xfId="112" applyFont="1" applyFill="1" applyBorder="1" applyAlignment="1">
      <alignment horizontal="center" vertical="center" wrapText="1"/>
    </xf>
    <xf numFmtId="0" fontId="17" fillId="36" borderId="5" xfId="112" applyFont="1" applyFill="1" applyBorder="1" applyAlignment="1">
      <alignment horizontal="center" vertical="center" wrapText="1"/>
    </xf>
    <xf numFmtId="0" fontId="17" fillId="36" borderId="7" xfId="112" applyFont="1" applyFill="1" applyBorder="1" applyAlignment="1">
      <alignment horizontal="center" vertical="center" wrapText="1"/>
    </xf>
    <xf numFmtId="0" fontId="17" fillId="36" borderId="12" xfId="112" applyFont="1" applyFill="1" applyBorder="1" applyAlignment="1">
      <alignment horizontal="center" vertical="center" wrapText="1"/>
    </xf>
    <xf numFmtId="0" fontId="60" fillId="0" borderId="15" xfId="110" applyFont="1" applyFill="1" applyBorder="1" applyAlignment="1">
      <alignment horizontal="left" vertical="center" wrapText="1"/>
    </xf>
    <xf numFmtId="0" fontId="60" fillId="0" borderId="0" xfId="110" applyFont="1" applyFill="1" applyBorder="1" applyAlignment="1">
      <alignment horizontal="left" vertical="center" wrapText="1"/>
    </xf>
    <xf numFmtId="0" fontId="60" fillId="0" borderId="10" xfId="110" applyFont="1" applyFill="1" applyBorder="1" applyAlignment="1">
      <alignment horizontal="left" vertical="center" wrapText="1"/>
    </xf>
    <xf numFmtId="0" fontId="60" fillId="0" borderId="14" xfId="110" applyFont="1" applyFill="1" applyBorder="1" applyAlignment="1">
      <alignment horizontal="left" vertical="center" wrapText="1"/>
    </xf>
    <xf numFmtId="0" fontId="60" fillId="0" borderId="6" xfId="110" applyFont="1" applyFill="1" applyBorder="1" applyAlignment="1">
      <alignment horizontal="left" vertical="center" wrapText="1"/>
    </xf>
    <xf numFmtId="0" fontId="60" fillId="0" borderId="11" xfId="110" applyFont="1" applyFill="1" applyBorder="1" applyAlignment="1">
      <alignment horizontal="left" vertical="center" wrapText="1"/>
    </xf>
    <xf numFmtId="0" fontId="60" fillId="0" borderId="15" xfId="110" applyFont="1" applyFill="1" applyBorder="1" applyAlignment="1">
      <alignment horizontal="left" vertical="top" wrapText="1"/>
    </xf>
    <xf numFmtId="0" fontId="60" fillId="0" borderId="0" xfId="110" applyFont="1" applyFill="1" applyBorder="1" applyAlignment="1">
      <alignment horizontal="left" vertical="top" wrapText="1"/>
    </xf>
    <xf numFmtId="0" fontId="60" fillId="0" borderId="10" xfId="110" applyFont="1" applyFill="1" applyBorder="1" applyAlignment="1">
      <alignment horizontal="left" vertical="top" wrapText="1"/>
    </xf>
    <xf numFmtId="0" fontId="59" fillId="0" borderId="15" xfId="110" applyFont="1" applyFill="1" applyBorder="1" applyAlignment="1">
      <alignment horizontal="left" vertical="top"/>
    </xf>
    <xf numFmtId="0" fontId="59" fillId="0" borderId="0" xfId="110" applyFont="1" applyFill="1" applyBorder="1" applyAlignment="1">
      <alignment horizontal="left" vertical="top"/>
    </xf>
    <xf numFmtId="0" fontId="59" fillId="0" borderId="10" xfId="110" applyFont="1" applyFill="1" applyBorder="1" applyAlignment="1">
      <alignment horizontal="left" vertical="top"/>
    </xf>
    <xf numFmtId="0" fontId="60" fillId="0" borderId="15" xfId="110" applyFont="1" applyFill="1" applyBorder="1" applyAlignment="1">
      <alignment horizontal="left" vertical="top"/>
    </xf>
    <xf numFmtId="0" fontId="60" fillId="0" borderId="0" xfId="110" applyFont="1" applyFill="1" applyBorder="1" applyAlignment="1">
      <alignment horizontal="left" vertical="top"/>
    </xf>
    <xf numFmtId="0" fontId="60" fillId="0" borderId="10" xfId="110" applyFont="1" applyFill="1" applyBorder="1" applyAlignment="1">
      <alignment horizontal="left" vertical="top"/>
    </xf>
    <xf numFmtId="0" fontId="60" fillId="0" borderId="14" xfId="110" applyFont="1" applyFill="1" applyBorder="1" applyAlignment="1">
      <alignment horizontal="left" vertical="top"/>
    </xf>
    <xf numFmtId="0" fontId="60" fillId="0" borderId="6" xfId="110" applyFont="1" applyFill="1" applyBorder="1" applyAlignment="1">
      <alignment horizontal="left" vertical="top"/>
    </xf>
    <xf numFmtId="0" fontId="60" fillId="0" borderId="11" xfId="110" applyFont="1" applyFill="1" applyBorder="1" applyAlignment="1">
      <alignment horizontal="left" vertical="top"/>
    </xf>
    <xf numFmtId="0" fontId="59" fillId="0" borderId="15" xfId="112" applyFont="1" applyFill="1" applyBorder="1" applyAlignment="1">
      <alignment vertical="center"/>
    </xf>
    <xf numFmtId="0" fontId="59" fillId="0" borderId="0" xfId="112" applyFont="1" applyFill="1" applyBorder="1" applyAlignment="1">
      <alignment vertical="center"/>
    </xf>
    <xf numFmtId="0" fontId="59" fillId="0" borderId="10" xfId="112" applyFont="1" applyFill="1" applyBorder="1" applyAlignment="1">
      <alignment vertical="center"/>
    </xf>
    <xf numFmtId="0" fontId="60" fillId="0" borderId="15" xfId="112" applyFont="1" applyFill="1" applyBorder="1" applyAlignment="1">
      <alignment horizontal="left" vertical="center" wrapText="1"/>
    </xf>
    <xf numFmtId="0" fontId="60" fillId="0" borderId="0" xfId="112" applyFont="1" applyFill="1" applyBorder="1" applyAlignment="1">
      <alignment horizontal="left" vertical="center" wrapText="1"/>
    </xf>
    <xf numFmtId="0" fontId="60" fillId="0" borderId="10" xfId="112" applyFont="1" applyFill="1" applyBorder="1" applyAlignment="1">
      <alignment horizontal="left" vertical="center" wrapText="1"/>
    </xf>
    <xf numFmtId="0" fontId="60" fillId="0" borderId="15" xfId="112" applyFont="1" applyFill="1" applyBorder="1" applyAlignment="1">
      <alignment horizontal="left" vertical="center"/>
    </xf>
    <xf numFmtId="0" fontId="60" fillId="0" borderId="0" xfId="112" applyFont="1" applyFill="1" applyBorder="1" applyAlignment="1">
      <alignment horizontal="left" vertical="center"/>
    </xf>
    <xf numFmtId="0" fontId="60" fillId="0" borderId="10" xfId="112" applyFont="1" applyFill="1" applyBorder="1" applyAlignment="1">
      <alignment horizontal="left" vertical="center"/>
    </xf>
    <xf numFmtId="0" fontId="60" fillId="0" borderId="14" xfId="112" applyFont="1" applyFill="1" applyBorder="1" applyAlignment="1">
      <alignment horizontal="left" vertical="center" wrapText="1"/>
    </xf>
    <xf numFmtId="0" fontId="60" fillId="0" borderId="6" xfId="112" applyFont="1" applyFill="1" applyBorder="1" applyAlignment="1">
      <alignment horizontal="left" vertical="center" wrapText="1"/>
    </xf>
    <xf numFmtId="0" fontId="60" fillId="0" borderId="11" xfId="112" applyFont="1" applyFill="1" applyBorder="1" applyAlignment="1">
      <alignment horizontal="left" vertical="center" wrapText="1"/>
    </xf>
    <xf numFmtId="0" fontId="60" fillId="0" borderId="15" xfId="110" applyFont="1" applyFill="1" applyBorder="1" applyAlignment="1">
      <alignment vertical="top" wrapText="1"/>
    </xf>
    <xf numFmtId="0" fontId="60" fillId="0" borderId="0" xfId="110" applyFont="1" applyFill="1" applyBorder="1" applyAlignment="1">
      <alignment vertical="top" wrapText="1"/>
    </xf>
    <xf numFmtId="0" fontId="60" fillId="0" borderId="10" xfId="110" applyFont="1" applyFill="1" applyBorder="1" applyAlignment="1">
      <alignment vertical="top" wrapText="1"/>
    </xf>
    <xf numFmtId="0" fontId="17" fillId="2" borderId="3" xfId="110" applyFont="1" applyFill="1" applyBorder="1" applyAlignment="1">
      <alignment horizontal="center" vertical="center" wrapText="1"/>
    </xf>
    <xf numFmtId="0" fontId="17" fillId="2" borderId="8" xfId="110" applyFont="1" applyFill="1" applyBorder="1" applyAlignment="1">
      <alignment horizontal="center" vertical="center" wrapText="1"/>
    </xf>
    <xf numFmtId="0" fontId="17" fillId="2" borderId="14" xfId="110" applyFont="1" applyFill="1" applyBorder="1" applyAlignment="1">
      <alignment horizontal="center" vertical="center" wrapText="1"/>
    </xf>
    <xf numFmtId="0" fontId="17" fillId="2" borderId="5" xfId="110" applyFont="1" applyFill="1" applyBorder="1" applyAlignment="1">
      <alignment horizontal="center" vertical="center" wrapText="1"/>
    </xf>
    <xf numFmtId="0" fontId="17" fillId="2" borderId="7" xfId="110" applyFont="1" applyFill="1" applyBorder="1" applyAlignment="1">
      <alignment horizontal="center" vertical="center" wrapText="1"/>
    </xf>
    <xf numFmtId="0" fontId="17" fillId="2" borderId="12" xfId="110" applyFont="1" applyFill="1" applyBorder="1" applyAlignment="1">
      <alignment horizontal="center" vertical="center" wrapText="1"/>
    </xf>
    <xf numFmtId="0" fontId="59" fillId="0" borderId="8" xfId="110" applyFont="1" applyFill="1" applyBorder="1" applyAlignment="1">
      <alignment vertical="center" wrapText="1"/>
    </xf>
    <xf numFmtId="0" fontId="59" fillId="0" borderId="13" xfId="110" applyFont="1" applyFill="1" applyBorder="1" applyAlignment="1">
      <alignment vertical="center" wrapText="1"/>
    </xf>
    <xf numFmtId="0" fontId="59" fillId="0" borderId="9" xfId="110" applyFont="1" applyFill="1" applyBorder="1" applyAlignment="1">
      <alignment vertical="center" wrapText="1"/>
    </xf>
    <xf numFmtId="0" fontId="60" fillId="0" borderId="15" xfId="110" applyFont="1" applyFill="1" applyBorder="1" applyAlignment="1">
      <alignment vertical="center" wrapText="1"/>
    </xf>
    <xf numFmtId="0" fontId="60" fillId="0" borderId="0" xfId="110" applyFont="1" applyFill="1" applyBorder="1" applyAlignment="1">
      <alignment vertical="center" wrapText="1"/>
    </xf>
    <xf numFmtId="0" fontId="60" fillId="0" borderId="10" xfId="110" applyFont="1" applyFill="1" applyBorder="1" applyAlignment="1">
      <alignment vertical="center" wrapText="1"/>
    </xf>
    <xf numFmtId="0" fontId="59" fillId="0" borderId="15" xfId="110" applyFont="1" applyFill="1" applyBorder="1" applyAlignment="1">
      <alignment vertical="top" wrapText="1"/>
    </xf>
    <xf numFmtId="0" fontId="59" fillId="0" borderId="0" xfId="110" applyFont="1" applyFill="1" applyBorder="1" applyAlignment="1">
      <alignment vertical="top" wrapText="1"/>
    </xf>
    <xf numFmtId="0" fontId="59" fillId="0" borderId="10" xfId="110" applyFont="1" applyFill="1" applyBorder="1" applyAlignment="1">
      <alignment vertical="top" wrapText="1"/>
    </xf>
    <xf numFmtId="0" fontId="15" fillId="0" borderId="0" xfId="110" applyFont="1" applyFill="1" applyBorder="1" applyAlignment="1">
      <alignment horizontal="left" vertical="top" wrapText="1"/>
    </xf>
    <xf numFmtId="0" fontId="15" fillId="0" borderId="10" xfId="110" applyFont="1" applyFill="1" applyBorder="1" applyAlignment="1">
      <alignment horizontal="left" vertical="top" wrapText="1"/>
    </xf>
    <xf numFmtId="0" fontId="59" fillId="0" borderId="8" xfId="110" applyFont="1" applyFill="1" applyBorder="1" applyAlignment="1">
      <alignment horizontal="left" vertical="center"/>
    </xf>
    <xf numFmtId="0" fontId="59" fillId="0" borderId="13" xfId="110" applyFont="1" applyFill="1" applyBorder="1" applyAlignment="1">
      <alignment horizontal="left" vertical="center"/>
    </xf>
    <xf numFmtId="0" fontId="59" fillId="0" borderId="9" xfId="110" applyFont="1" applyFill="1" applyBorder="1" applyAlignment="1">
      <alignment horizontal="left" vertical="center"/>
    </xf>
    <xf numFmtId="0" fontId="59" fillId="0" borderId="15" xfId="110" applyFont="1" applyFill="1" applyBorder="1" applyAlignment="1">
      <alignment horizontal="left" vertical="center" wrapText="1"/>
    </xf>
    <xf numFmtId="0" fontId="59" fillId="0" borderId="0" xfId="110" applyFont="1" applyFill="1" applyBorder="1" applyAlignment="1">
      <alignment horizontal="left" vertical="center" wrapText="1"/>
    </xf>
    <xf numFmtId="0" fontId="59" fillId="0" borderId="10" xfId="110" applyFont="1" applyFill="1" applyBorder="1" applyAlignment="1">
      <alignment horizontal="left" vertical="center" wrapText="1"/>
    </xf>
    <xf numFmtId="0" fontId="16" fillId="0" borderId="14" xfId="0" applyFont="1" applyBorder="1" applyAlignment="1">
      <alignment horizontal="center" vertical="top"/>
    </xf>
    <xf numFmtId="0" fontId="16" fillId="0" borderId="6" xfId="0" applyFont="1" applyBorder="1" applyAlignment="1">
      <alignment horizontal="center" vertical="top"/>
    </xf>
    <xf numFmtId="0" fontId="16" fillId="0" borderId="11" xfId="0" applyFont="1" applyBorder="1" applyAlignment="1">
      <alignment horizontal="center" vertical="top"/>
    </xf>
    <xf numFmtId="0" fontId="15" fillId="0" borderId="5" xfId="110" applyFont="1" applyFill="1" applyBorder="1" applyAlignment="1">
      <alignment horizontal="left" vertical="center" wrapText="1"/>
    </xf>
    <xf numFmtId="0" fontId="15" fillId="0" borderId="7" xfId="110" applyFont="1" applyFill="1" applyBorder="1" applyAlignment="1">
      <alignment horizontal="left" vertical="center" wrapText="1"/>
    </xf>
    <xf numFmtId="0" fontId="15" fillId="0" borderId="12" xfId="110" applyFont="1" applyFill="1" applyBorder="1" applyAlignment="1">
      <alignment horizontal="left" vertical="center" wrapText="1"/>
    </xf>
    <xf numFmtId="0" fontId="27" fillId="2" borderId="5" xfId="110" applyFont="1" applyFill="1" applyBorder="1" applyAlignment="1">
      <alignment horizontal="center" vertical="center" wrapText="1"/>
    </xf>
    <xf numFmtId="0" fontId="27" fillId="2" borderId="7" xfId="110" applyFont="1" applyFill="1" applyBorder="1" applyAlignment="1">
      <alignment horizontal="center" vertical="center" wrapText="1"/>
    </xf>
    <xf numFmtId="0" fontId="27" fillId="2" borderId="12" xfId="110" applyFont="1" applyFill="1" applyBorder="1" applyAlignment="1">
      <alignment horizontal="center" vertical="center" wrapText="1"/>
    </xf>
    <xf numFmtId="0" fontId="17" fillId="2" borderId="5" xfId="112" applyFont="1" applyFill="1" applyBorder="1" applyAlignment="1">
      <alignment horizontal="left" vertical="center" wrapText="1"/>
    </xf>
    <xf numFmtId="0" fontId="17" fillId="2" borderId="7" xfId="112" applyFont="1" applyFill="1" applyBorder="1" applyAlignment="1">
      <alignment horizontal="left" vertical="center" wrapText="1"/>
    </xf>
    <xf numFmtId="0" fontId="17" fillId="2" borderId="12" xfId="112" applyFont="1" applyFill="1" applyBorder="1" applyAlignment="1">
      <alignment horizontal="left" vertical="center" wrapText="1"/>
    </xf>
    <xf numFmtId="0" fontId="14" fillId="2" borderId="5" xfId="110" applyFont="1" applyFill="1" applyBorder="1" applyAlignment="1">
      <alignment horizontal="center" vertical="center" wrapText="1"/>
    </xf>
    <xf numFmtId="0" fontId="7" fillId="2" borderId="7" xfId="110" applyFill="1" applyBorder="1"/>
    <xf numFmtId="0" fontId="7" fillId="2" borderId="12" xfId="110" applyFill="1" applyBorder="1"/>
    <xf numFmtId="0" fontId="17" fillId="0" borderId="5" xfId="110" applyFont="1" applyBorder="1" applyAlignment="1">
      <alignment horizontal="center" vertical="center"/>
    </xf>
    <xf numFmtId="0" fontId="17" fillId="0" borderId="12" xfId="110" applyFont="1" applyBorder="1" applyAlignment="1">
      <alignment horizontal="center" vertical="center"/>
    </xf>
    <xf numFmtId="0" fontId="17" fillId="0" borderId="5" xfId="110" applyFont="1" applyBorder="1" applyAlignment="1">
      <alignment horizontal="center" vertical="center" wrapText="1"/>
    </xf>
    <xf numFmtId="0" fontId="15" fillId="0" borderId="4" xfId="110" applyFont="1" applyFill="1" applyBorder="1" applyAlignment="1">
      <alignment horizontal="left" vertical="center" wrapText="1"/>
    </xf>
    <xf numFmtId="0" fontId="17" fillId="0" borderId="2" xfId="110" quotePrefix="1" applyFont="1" applyBorder="1" applyAlignment="1">
      <alignment horizontal="center" vertical="top"/>
    </xf>
    <xf numFmtId="0" fontId="17" fillId="0" borderId="1" xfId="110" quotePrefix="1" applyFont="1" applyBorder="1" applyAlignment="1">
      <alignment horizontal="center" vertical="top"/>
    </xf>
    <xf numFmtId="0" fontId="17" fillId="0" borderId="3" xfId="110" quotePrefix="1" applyFont="1" applyBorder="1" applyAlignment="1">
      <alignment horizontal="center" vertical="top"/>
    </xf>
    <xf numFmtId="0" fontId="17" fillId="2" borderId="1" xfId="110" applyFont="1" applyFill="1" applyBorder="1" applyAlignment="1">
      <alignment horizontal="center" vertical="center" wrapText="1"/>
    </xf>
    <xf numFmtId="0" fontId="17" fillId="0" borderId="2" xfId="110" applyFont="1" applyBorder="1" applyAlignment="1">
      <alignment horizontal="center"/>
    </xf>
    <xf numFmtId="0" fontId="17" fillId="0" borderId="1" xfId="110" applyFont="1" applyBorder="1" applyAlignment="1">
      <alignment horizontal="center"/>
    </xf>
    <xf numFmtId="0" fontId="17" fillId="0" borderId="3" xfId="110" applyFont="1" applyBorder="1" applyAlignment="1">
      <alignment horizontal="center"/>
    </xf>
    <xf numFmtId="0" fontId="19" fillId="0" borderId="2" xfId="110" applyFont="1" applyBorder="1" applyAlignment="1">
      <alignment horizontal="center"/>
    </xf>
    <xf numFmtId="0" fontId="19" fillId="0" borderId="1" xfId="110" applyFont="1" applyBorder="1" applyAlignment="1">
      <alignment horizontal="center"/>
    </xf>
    <xf numFmtId="0" fontId="19" fillId="0" borderId="3" xfId="110" applyFont="1" applyBorder="1" applyAlignment="1">
      <alignment horizontal="center"/>
    </xf>
    <xf numFmtId="0" fontId="13" fillId="2" borderId="5" xfId="112" applyFont="1" applyFill="1" applyBorder="1" applyAlignment="1">
      <alignment horizontal="center" vertical="center" wrapText="1"/>
    </xf>
    <xf numFmtId="0" fontId="13" fillId="2" borderId="7" xfId="112" applyFont="1" applyFill="1" applyBorder="1" applyAlignment="1">
      <alignment horizontal="center" vertical="center" wrapText="1"/>
    </xf>
    <xf numFmtId="0" fontId="13" fillId="2" borderId="12" xfId="112" applyFont="1" applyFill="1" applyBorder="1" applyAlignment="1">
      <alignment horizontal="center" vertical="center" wrapText="1"/>
    </xf>
    <xf numFmtId="0" fontId="17" fillId="2" borderId="5" xfId="112" applyFont="1" applyFill="1" applyBorder="1" applyAlignment="1">
      <alignment horizontal="center" vertical="center" wrapText="1"/>
    </xf>
    <xf numFmtId="0" fontId="17" fillId="2" borderId="7" xfId="112" applyFont="1" applyFill="1" applyBorder="1" applyAlignment="1">
      <alignment horizontal="center" vertical="center" wrapText="1"/>
    </xf>
    <xf numFmtId="0" fontId="17" fillId="2" borderId="12" xfId="112" applyFont="1" applyFill="1" applyBorder="1" applyAlignment="1">
      <alignment horizontal="center" vertical="center" wrapText="1"/>
    </xf>
    <xf numFmtId="0" fontId="19" fillId="0" borderId="7" xfId="112" applyFont="1" applyBorder="1" applyAlignment="1">
      <alignment horizontal="center"/>
    </xf>
    <xf numFmtId="0" fontId="17" fillId="0" borderId="5" xfId="112" applyFont="1" applyBorder="1" applyAlignment="1">
      <alignment horizontal="justify" vertical="center" wrapText="1"/>
    </xf>
    <xf numFmtId="0" fontId="17" fillId="0" borderId="12" xfId="112" applyFont="1" applyBorder="1" applyAlignment="1">
      <alignment horizontal="justify" vertical="center" wrapText="1"/>
    </xf>
    <xf numFmtId="0" fontId="19" fillId="0" borderId="12" xfId="112" applyFont="1" applyBorder="1"/>
    <xf numFmtId="0" fontId="14" fillId="2" borderId="2" xfId="12" applyFont="1" applyFill="1" applyBorder="1" applyAlignment="1">
      <alignment horizontal="center" vertical="center" wrapText="1"/>
    </xf>
    <xf numFmtId="0" fontId="14" fillId="2" borderId="3" xfId="12" applyFont="1" applyFill="1" applyBorder="1" applyAlignment="1">
      <alignment horizontal="center" vertical="center" wrapText="1"/>
    </xf>
    <xf numFmtId="0" fontId="19" fillId="2" borderId="7" xfId="110" applyFont="1" applyFill="1" applyBorder="1"/>
    <xf numFmtId="0" fontId="17" fillId="2" borderId="2" xfId="12" applyFont="1" applyFill="1" applyBorder="1" applyAlignment="1">
      <alignment horizontal="center" vertical="center" wrapText="1"/>
    </xf>
    <xf numFmtId="0" fontId="17" fillId="2" borderId="3" xfId="12" applyFont="1" applyFill="1" applyBorder="1" applyAlignment="1">
      <alignment horizontal="center" vertical="center" wrapText="1"/>
    </xf>
    <xf numFmtId="0" fontId="15" fillId="2" borderId="0" xfId="108" applyFont="1" applyFill="1" applyBorder="1" applyAlignment="1">
      <alignment horizontal="center" vertical="center"/>
    </xf>
    <xf numFmtId="0" fontId="15" fillId="2" borderId="25" xfId="107" applyFont="1" applyFill="1" applyBorder="1" applyAlignment="1">
      <alignment horizontal="center" vertical="center"/>
    </xf>
    <xf numFmtId="0" fontId="15" fillId="2" borderId="26" xfId="107" applyFont="1" applyFill="1" applyBorder="1" applyAlignment="1">
      <alignment horizontal="center" vertical="center"/>
    </xf>
    <xf numFmtId="0" fontId="15" fillId="2" borderId="27" xfId="107" applyFont="1" applyFill="1" applyBorder="1" applyAlignment="1">
      <alignment horizontal="center" vertical="center"/>
    </xf>
    <xf numFmtId="0" fontId="15" fillId="2" borderId="28" xfId="107" applyFont="1" applyFill="1" applyBorder="1" applyAlignment="1">
      <alignment horizontal="center" vertical="center"/>
    </xf>
    <xf numFmtId="0" fontId="15" fillId="2" borderId="0" xfId="107" applyFont="1" applyFill="1" applyBorder="1" applyAlignment="1">
      <alignment horizontal="center" vertical="center"/>
    </xf>
    <xf numFmtId="0" fontId="15" fillId="2" borderId="29" xfId="107" applyFont="1" applyFill="1" applyBorder="1" applyAlignment="1">
      <alignment horizontal="center" vertical="center"/>
    </xf>
    <xf numFmtId="0" fontId="15" fillId="2" borderId="29" xfId="108" applyFont="1" applyFill="1" applyBorder="1" applyAlignment="1">
      <alignment horizontal="center" vertical="center"/>
    </xf>
    <xf numFmtId="0" fontId="15" fillId="2" borderId="0" xfId="108" applyFont="1" applyFill="1" applyBorder="1" applyAlignment="1">
      <alignment horizontal="center" vertical="center" wrapText="1"/>
    </xf>
    <xf numFmtId="43" fontId="60" fillId="0" borderId="1" xfId="1" applyFont="1" applyFill="1" applyBorder="1" applyAlignment="1">
      <alignment horizontal="center" vertical="center"/>
    </xf>
    <xf numFmtId="0" fontId="60" fillId="0" borderId="14" xfId="0" applyFont="1" applyFill="1" applyBorder="1" applyAlignment="1">
      <alignment horizontal="center" vertical="center"/>
    </xf>
    <xf numFmtId="0" fontId="17" fillId="2" borderId="1" xfId="0" applyFont="1" applyFill="1" applyBorder="1" applyAlignment="1">
      <alignment horizontal="center" vertical="center" wrapText="1"/>
    </xf>
    <xf numFmtId="49" fontId="15" fillId="36" borderId="2" xfId="110" applyNumberFormat="1" applyFont="1" applyFill="1" applyBorder="1" applyAlignment="1">
      <alignment horizontal="center" vertical="center" wrapText="1"/>
    </xf>
    <xf numFmtId="49" fontId="15" fillId="36" borderId="2" xfId="110" applyNumberFormat="1" applyFont="1" applyFill="1" applyBorder="1" applyAlignment="1">
      <alignment horizontal="left" vertical="center" wrapText="1"/>
    </xf>
    <xf numFmtId="49" fontId="15" fillId="36" borderId="2" xfId="110" applyNumberFormat="1" applyFont="1" applyFill="1" applyBorder="1" applyAlignment="1">
      <alignment horizontal="center" vertical="top" wrapText="1"/>
    </xf>
    <xf numFmtId="43" fontId="15" fillId="36" borderId="2" xfId="1" applyFont="1" applyFill="1" applyBorder="1" applyAlignment="1">
      <alignment horizontal="center" vertical="top" wrapText="1"/>
    </xf>
    <xf numFmtId="0" fontId="58" fillId="2" borderId="4" xfId="124" applyFont="1" applyFill="1" applyBorder="1" applyAlignment="1">
      <alignment horizontal="center" vertical="center"/>
    </xf>
    <xf numFmtId="0" fontId="55" fillId="35" borderId="0" xfId="124" applyFont="1" applyFill="1" applyBorder="1"/>
    <xf numFmtId="0" fontId="55" fillId="35" borderId="0" xfId="124" applyFont="1" applyFill="1" applyBorder="1" applyAlignment="1">
      <alignment vertical="center"/>
    </xf>
    <xf numFmtId="0" fontId="54" fillId="0" borderId="7" xfId="124" applyFont="1" applyFill="1" applyBorder="1" applyAlignment="1">
      <alignment horizontal="justify" vertical="center"/>
    </xf>
    <xf numFmtId="0" fontId="56" fillId="2" borderId="4" xfId="124" applyFont="1" applyFill="1" applyBorder="1" applyAlignment="1">
      <alignment horizontal="center" vertical="center" wrapText="1"/>
    </xf>
    <xf numFmtId="0" fontId="56" fillId="2" borderId="2" xfId="124" applyFont="1" applyFill="1" applyBorder="1" applyAlignment="1">
      <alignment horizontal="center" vertical="center" wrapText="1"/>
    </xf>
    <xf numFmtId="0" fontId="56" fillId="2" borderId="5" xfId="124" applyFont="1" applyFill="1" applyBorder="1" applyAlignment="1">
      <alignment horizontal="center" vertical="center" wrapText="1"/>
    </xf>
    <xf numFmtId="0" fontId="56" fillId="2" borderId="7" xfId="124" applyFont="1" applyFill="1" applyBorder="1" applyAlignment="1">
      <alignment horizontal="center" vertical="center" wrapText="1"/>
    </xf>
    <xf numFmtId="0" fontId="56" fillId="2" borderId="3" xfId="124" applyFont="1" applyFill="1" applyBorder="1" applyAlignment="1">
      <alignment horizontal="center" vertical="center" wrapText="1"/>
    </xf>
    <xf numFmtId="0" fontId="57" fillId="0" borderId="4" xfId="124" applyFont="1" applyFill="1" applyBorder="1" applyAlignment="1">
      <alignment horizontal="justify" vertical="center" wrapText="1"/>
    </xf>
    <xf numFmtId="43" fontId="57" fillId="0" borderId="12" xfId="125" applyFont="1" applyFill="1" applyBorder="1" applyAlignment="1">
      <alignment horizontal="justify" vertical="center" wrapText="1"/>
    </xf>
    <xf numFmtId="49" fontId="57" fillId="0" borderId="4" xfId="125" applyNumberFormat="1" applyFont="1" applyFill="1" applyBorder="1" applyAlignment="1">
      <alignment horizontal="justify" vertical="center" wrapText="1"/>
    </xf>
    <xf numFmtId="43" fontId="57" fillId="0" borderId="4" xfId="125" applyFont="1" applyFill="1" applyBorder="1" applyAlignment="1">
      <alignment horizontal="justify" vertical="center" wrapText="1"/>
    </xf>
    <xf numFmtId="43" fontId="57" fillId="0" borderId="4" xfId="125" applyFont="1" applyFill="1" applyBorder="1" applyAlignment="1">
      <alignment horizontal="justify" vertical="center" wrapText="1" readingOrder="1"/>
    </xf>
    <xf numFmtId="43" fontId="51" fillId="35" borderId="0" xfId="124" applyNumberFormat="1" applyFont="1" applyFill="1" applyBorder="1"/>
    <xf numFmtId="43" fontId="51" fillId="35" borderId="0" xfId="1" applyFont="1" applyFill="1" applyBorder="1"/>
    <xf numFmtId="43" fontId="17" fillId="0" borderId="1" xfId="1" quotePrefix="1" applyFont="1" applyBorder="1" applyAlignment="1">
      <alignment horizontal="center" vertical="center"/>
    </xf>
    <xf numFmtId="43" fontId="17" fillId="0" borderId="5" xfId="1" quotePrefix="1" applyFont="1" applyBorder="1" applyAlignment="1">
      <alignment horizontal="center" vertical="center"/>
    </xf>
    <xf numFmtId="43" fontId="17" fillId="0" borderId="12" xfId="1" quotePrefix="1" applyFont="1" applyBorder="1" applyAlignment="1">
      <alignment horizontal="center" vertical="center"/>
    </xf>
    <xf numFmtId="43" fontId="17" fillId="0" borderId="14" xfId="1" quotePrefix="1" applyFont="1" applyBorder="1" applyAlignment="1">
      <alignment horizontal="center" vertical="center"/>
    </xf>
    <xf numFmtId="43" fontId="17" fillId="0" borderId="11" xfId="1" quotePrefix="1" applyFont="1" applyBorder="1" applyAlignment="1">
      <alignment horizontal="center" vertical="center"/>
    </xf>
    <xf numFmtId="43" fontId="19" fillId="0" borderId="4" xfId="1" applyFont="1" applyBorder="1" applyAlignment="1">
      <alignment horizontal="center"/>
    </xf>
    <xf numFmtId="43" fontId="12" fillId="0" borderId="3" xfId="1" applyFont="1" applyBorder="1"/>
    <xf numFmtId="10" fontId="12" fillId="0" borderId="3" xfId="110" applyNumberFormat="1" applyFont="1" applyBorder="1" applyAlignment="1">
      <alignment horizontal="center" vertical="center"/>
    </xf>
    <xf numFmtId="0" fontId="12" fillId="0" borderId="3" xfId="110" applyFont="1" applyFill="1" applyBorder="1"/>
    <xf numFmtId="0" fontId="14" fillId="0" borderId="3" xfId="110" applyFont="1" applyBorder="1" applyAlignment="1">
      <alignment horizontal="center"/>
    </xf>
    <xf numFmtId="43" fontId="12" fillId="0" borderId="1" xfId="1" applyFont="1" applyBorder="1"/>
    <xf numFmtId="10" fontId="12" fillId="0" borderId="1" xfId="110" applyNumberFormat="1" applyFont="1" applyBorder="1" applyAlignment="1">
      <alignment horizontal="center" vertical="center"/>
    </xf>
    <xf numFmtId="0" fontId="12" fillId="0" borderId="1" xfId="110" applyFont="1" applyFill="1" applyBorder="1"/>
    <xf numFmtId="0" fontId="12" fillId="0" borderId="1" xfId="110" applyFont="1" applyBorder="1"/>
    <xf numFmtId="0" fontId="12" fillId="0" borderId="4" xfId="110" applyFont="1" applyFill="1" applyBorder="1" applyAlignment="1">
      <alignment horizontal="left" vertical="top"/>
    </xf>
    <xf numFmtId="0" fontId="17" fillId="0" borderId="1" xfId="110" quotePrefix="1" applyFont="1" applyFill="1" applyBorder="1" applyAlignment="1">
      <alignment horizontal="center"/>
    </xf>
  </cellXfs>
  <cellStyles count="126">
    <cellStyle name="20% - Énfasis1 2" xfId="16"/>
    <cellStyle name="20% - Énfasis2 2" xfId="17"/>
    <cellStyle name="20% - Énfasis3 2" xfId="18"/>
    <cellStyle name="20% - Énfasis4 2" xfId="19"/>
    <cellStyle name="20% - Énfasis5 2" xfId="20"/>
    <cellStyle name="20% - Énfasis5 3" xfId="21"/>
    <cellStyle name="20% - Énfasis6 2" xfId="22"/>
    <cellStyle name="20% - Énfasis6 3" xfId="23"/>
    <cellStyle name="40% - Énfasis1 2" xfId="24"/>
    <cellStyle name="40% - Énfasis1 3" xfId="25"/>
    <cellStyle name="40% - Énfasis2 2" xfId="26"/>
    <cellStyle name="40% - Énfasis2 3" xfId="27"/>
    <cellStyle name="40% - Énfasis3 2" xfId="28"/>
    <cellStyle name="40% - Énfasis4 2" xfId="29"/>
    <cellStyle name="40% - Énfasis4 3" xfId="30"/>
    <cellStyle name="40% - Énfasis5 2" xfId="31"/>
    <cellStyle name="40% - Énfasis5 3" xfId="32"/>
    <cellStyle name="40% - Énfasis6 2" xfId="33"/>
    <cellStyle name="40% - Énfasis6 3" xfId="34"/>
    <cellStyle name="60% - Énfasis1 2" xfId="35"/>
    <cellStyle name="60% - Énfasis2 2" xfId="36"/>
    <cellStyle name="60% - Énfasis3 2" xfId="37"/>
    <cellStyle name="60% - Énfasis4 2" xfId="38"/>
    <cellStyle name="60% - Énfasis5 2" xfId="39"/>
    <cellStyle name="60% - Énfasis6 2" xfId="40"/>
    <cellStyle name="Buena 2" xfId="41"/>
    <cellStyle name="Cálculo 2" xfId="42"/>
    <cellStyle name="Celda de comprobación 2" xfId="43"/>
    <cellStyle name="Celda vinculada 2" xfId="44"/>
    <cellStyle name="Encabezado 4 2" xfId="45"/>
    <cellStyle name="Énfasis1 2" xfId="46"/>
    <cellStyle name="Énfasis2 2" xfId="47"/>
    <cellStyle name="Énfasis3 2" xfId="48"/>
    <cellStyle name="Énfasis4 2" xfId="49"/>
    <cellStyle name="Énfasis5 2" xfId="50"/>
    <cellStyle name="Énfasis6 2" xfId="51"/>
    <cellStyle name="Entrada 2" xfId="52"/>
    <cellStyle name="Euro" xfId="53"/>
    <cellStyle name="Excel Built-in Normal" xfId="54"/>
    <cellStyle name="Incorrecto 2" xfId="55"/>
    <cellStyle name="Millares" xfId="1" builtinId="3"/>
    <cellStyle name="Millares 2" xfId="2"/>
    <cellStyle name="Millares 2 2" xfId="3"/>
    <cellStyle name="Millares 2 3" xfId="56"/>
    <cellStyle name="Millares 2 3 2" xfId="115"/>
    <cellStyle name="Millares 3" xfId="4"/>
    <cellStyle name="Millares 3 2" xfId="57"/>
    <cellStyle name="Millares 4" xfId="5"/>
    <cellStyle name="Millares 4 2" xfId="121"/>
    <cellStyle name="Millares 5" xfId="58"/>
    <cellStyle name="Millares 6" xfId="59"/>
    <cellStyle name="Millares 7" xfId="60"/>
    <cellStyle name="Millares 7 2" xfId="61"/>
    <cellStyle name="Millares 7 3" xfId="113"/>
    <cellStyle name="Millares 7 3 2" xfId="120"/>
    <cellStyle name="Millares 7 3 2 2" xfId="125"/>
    <cellStyle name="Millares 8" xfId="109"/>
    <cellStyle name="Millares 8 2 2 2" xfId="116"/>
    <cellStyle name="Millares 8 2 2 2 2" xfId="122"/>
    <cellStyle name="Moneda" xfId="118" builtinId="4"/>
    <cellStyle name="Moneda 2" xfId="62"/>
    <cellStyle name="Moneda 3" xfId="63"/>
    <cellStyle name="Neutral 2" xfId="64"/>
    <cellStyle name="Normal" xfId="0" builtinId="0"/>
    <cellStyle name="Normal 10" xfId="65"/>
    <cellStyle name="Normal 10 2" xfId="66"/>
    <cellStyle name="Normal 10 2 2" xfId="110"/>
    <cellStyle name="Normal 11" xfId="67"/>
    <cellStyle name="Normal 12" xfId="68"/>
    <cellStyle name="Normal 12 2" xfId="69"/>
    <cellStyle name="Normal 13" xfId="70"/>
    <cellStyle name="Normal 13 2" xfId="71"/>
    <cellStyle name="Normal 14" xfId="72"/>
    <cellStyle name="Normal 15" xfId="73"/>
    <cellStyle name="Normal 16" xfId="74"/>
    <cellStyle name="Normal 17" xfId="75"/>
    <cellStyle name="Normal 17 2" xfId="76"/>
    <cellStyle name="Normal 17 3" xfId="111"/>
    <cellStyle name="Normal 17 3 2" xfId="119"/>
    <cellStyle name="Normal 17 3 2 2" xfId="124"/>
    <cellStyle name="Normal 18" xfId="77"/>
    <cellStyle name="Normal 19" xfId="106"/>
    <cellStyle name="Normal 19 2 2 2" xfId="117"/>
    <cellStyle name="Normal 19 2 2 2 2" xfId="123"/>
    <cellStyle name="Normal 2" xfId="6"/>
    <cellStyle name="Normal 2 2" xfId="7"/>
    <cellStyle name="Normal 2 2 2" xfId="78"/>
    <cellStyle name="Normal 2 2 2 2" xfId="112"/>
    <cellStyle name="Normal 2 3" xfId="79"/>
    <cellStyle name="Normal 2 4" xfId="80"/>
    <cellStyle name="Normal 2 5" xfId="81"/>
    <cellStyle name="Normal 2 6" xfId="82"/>
    <cellStyle name="Normal 2 7" xfId="83"/>
    <cellStyle name="Normal 2 8" xfId="84"/>
    <cellStyle name="Normal 2 9" xfId="107"/>
    <cellStyle name="Normal 2_BASE 2010 B" xfId="85"/>
    <cellStyle name="Normal 3" xfId="8"/>
    <cellStyle name="Normal 3 2" xfId="9"/>
    <cellStyle name="Normal 3 3" xfId="86"/>
    <cellStyle name="Normal 3 3 2" xfId="114"/>
    <cellStyle name="Normal 3 4" xfId="87"/>
    <cellStyle name="Normal 3 5" xfId="88"/>
    <cellStyle name="Normal 4" xfId="10"/>
    <cellStyle name="Normal 4 2" xfId="89"/>
    <cellStyle name="Normal 5" xfId="11"/>
    <cellStyle name="Normal 5 2" xfId="90"/>
    <cellStyle name="Normal 5 3" xfId="91"/>
    <cellStyle name="Normal 6" xfId="92"/>
    <cellStyle name="Normal 7" xfId="93"/>
    <cellStyle name="Normal 8" xfId="94"/>
    <cellStyle name="Normal 9" xfId="95"/>
    <cellStyle name="Normal_FORMATO IAIE IAT" xfId="12"/>
    <cellStyle name="Normal_Formatos E-M  2008 Benito Juárez" xfId="13"/>
    <cellStyle name="Normal_Invi_07_LEER" xfId="108"/>
    <cellStyle name="Notas 2" xfId="96"/>
    <cellStyle name="Notas 3" xfId="97"/>
    <cellStyle name="Porcentual 2" xfId="14"/>
    <cellStyle name="Porcentual 2 2" xfId="15"/>
    <cellStyle name="Salida 2" xfId="98"/>
    <cellStyle name="Texto de advertencia 2" xfId="99"/>
    <cellStyle name="Texto explicativo 2" xfId="100"/>
    <cellStyle name="Título 1 2" xfId="101"/>
    <cellStyle name="Título 2 2" xfId="102"/>
    <cellStyle name="Título 3 2" xfId="103"/>
    <cellStyle name="Título 4" xfId="104"/>
    <cellStyle name="Total 2" xfId="105"/>
  </cellStyles>
  <dxfs count="10">
    <dxf>
      <font>
        <color theme="0"/>
      </font>
    </dxf>
    <dxf>
      <font>
        <color theme="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4.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3.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6.xml"/><Relationship Id="rId61"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60" Type="http://schemas.openxmlformats.org/officeDocument/2006/relationships/externalLink" Target="externalLinks/externalLink9.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5.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773205</xdr:colOff>
      <xdr:row>5</xdr:row>
      <xdr:rowOff>302560</xdr:rowOff>
    </xdr:from>
    <xdr:to>
      <xdr:col>8</xdr:col>
      <xdr:colOff>2979184</xdr:colOff>
      <xdr:row>22</xdr:row>
      <xdr:rowOff>123079</xdr:rowOff>
    </xdr:to>
    <xdr:sp macro="" textlink="">
      <xdr:nvSpPr>
        <xdr:cNvPr id="2" name="1 Rectángulo"/>
        <xdr:cNvSpPr/>
      </xdr:nvSpPr>
      <xdr:spPr>
        <a:xfrm>
          <a:off x="1658470" y="1602442"/>
          <a:ext cx="7652038" cy="3832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88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88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88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1833562</xdr:colOff>
      <xdr:row>10</xdr:row>
      <xdr:rowOff>500063</xdr:rowOff>
    </xdr:from>
    <xdr:to>
      <xdr:col>7</xdr:col>
      <xdr:colOff>1071561</xdr:colOff>
      <xdr:row>12</xdr:row>
      <xdr:rowOff>928687</xdr:rowOff>
    </xdr:to>
    <xdr:sp macro="" textlink="">
      <xdr:nvSpPr>
        <xdr:cNvPr id="2" name="1 Rectángulo"/>
        <xdr:cNvSpPr/>
      </xdr:nvSpPr>
      <xdr:spPr>
        <a:xfrm>
          <a:off x="3881437" y="3529013"/>
          <a:ext cx="7191374" cy="2543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781050</xdr:colOff>
      <xdr:row>12</xdr:row>
      <xdr:rowOff>123825</xdr:rowOff>
    </xdr:from>
    <xdr:to>
      <xdr:col>5</xdr:col>
      <xdr:colOff>1238249</xdr:colOff>
      <xdr:row>24</xdr:row>
      <xdr:rowOff>133349</xdr:rowOff>
    </xdr:to>
    <xdr:sp macro="" textlink="">
      <xdr:nvSpPr>
        <xdr:cNvPr id="2" name="1 Rectángulo"/>
        <xdr:cNvSpPr/>
      </xdr:nvSpPr>
      <xdr:spPr>
        <a:xfrm>
          <a:off x="781050" y="3009900"/>
          <a:ext cx="7238999" cy="2524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1285875</xdr:colOff>
      <xdr:row>10</xdr:row>
      <xdr:rowOff>57150</xdr:rowOff>
    </xdr:from>
    <xdr:to>
      <xdr:col>5</xdr:col>
      <xdr:colOff>1528482</xdr:colOff>
      <xdr:row>25</xdr:row>
      <xdr:rowOff>113180</xdr:rowOff>
    </xdr:to>
    <xdr:sp macro="" textlink="">
      <xdr:nvSpPr>
        <xdr:cNvPr id="2" name="2 Rectángulo"/>
        <xdr:cNvSpPr/>
      </xdr:nvSpPr>
      <xdr:spPr>
        <a:xfrm>
          <a:off x="1285875" y="2705100"/>
          <a:ext cx="6786282" cy="34850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476250</xdr:colOff>
      <xdr:row>8</xdr:row>
      <xdr:rowOff>0</xdr:rowOff>
    </xdr:from>
    <xdr:to>
      <xdr:col>4</xdr:col>
      <xdr:colOff>654563</xdr:colOff>
      <xdr:row>26</xdr:row>
      <xdr:rowOff>56030</xdr:rowOff>
    </xdr:to>
    <xdr:sp macro="" textlink="">
      <xdr:nvSpPr>
        <xdr:cNvPr id="2" name="2 Rectángulo"/>
        <xdr:cNvSpPr/>
      </xdr:nvSpPr>
      <xdr:spPr>
        <a:xfrm>
          <a:off x="476250" y="2047875"/>
          <a:ext cx="6836288" cy="34850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Sin  Movimientos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1038225</xdr:colOff>
      <xdr:row>8</xdr:row>
      <xdr:rowOff>66675</xdr:rowOff>
    </xdr:from>
    <xdr:to>
      <xdr:col>2</xdr:col>
      <xdr:colOff>1587873</xdr:colOff>
      <xdr:row>23</xdr:row>
      <xdr:rowOff>44263</xdr:rowOff>
    </xdr:to>
    <xdr:sp macro="" textlink="">
      <xdr:nvSpPr>
        <xdr:cNvPr id="2" name="1 Rectángulo"/>
        <xdr:cNvSpPr/>
      </xdr:nvSpPr>
      <xdr:spPr>
        <a:xfrm>
          <a:off x="1038225" y="1419225"/>
          <a:ext cx="6750423" cy="34827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ARIO/AppData/Local/Temp/IAT%20ENE-DIC-%202017-%20LIC%20MOTTA%20OBSERVACIONES%20ROBERT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Downloads/Mis%20documentos/2008/Macros/IAT/IAT%20ver%20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inanzas/AppData/Local/Microsoft/Windows/Temporary%20Internet%20Files/Content.Outlook/64HL10I4/ESTADO%20ANAL&#205;TICO%20DEL%20EJERCICI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ECG-1"/>
      <sheetName val="ECG-2"/>
      <sheetName val="EPC"/>
      <sheetName val="APP-1"/>
      <sheetName val="APP-2"/>
      <sheetName val=" APP-3 5A173"/>
      <sheetName val="APP-3 5MG65"/>
      <sheetName val="APP-3 5MG73"/>
      <sheetName val="APP-3 5MY65"/>
      <sheetName val="APP-3 5MY73"/>
      <sheetName val="APP-3 5O170"/>
      <sheetName val="APP-3 5P170"/>
      <sheetName val="APP-3 5P265"/>
      <sheetName val="APP-3 5P270"/>
      <sheetName val="APP-3 5P645"/>
      <sheetName val="APP-3 5P646"/>
      <sheetName val="APP-3 5P665"/>
      <sheetName val="APP-3 5P666"/>
      <sheetName val="APP-3 5P670"/>
      <sheetName val="APP-3 5P673"/>
      <sheetName val="APP-4 5A173"/>
      <sheetName val="APP-4 5MG65"/>
      <sheetName val="APP-4 5MG73"/>
      <sheetName val="APP-4 5MY65"/>
      <sheetName val="APP-4 5MY73"/>
      <sheetName val="APP-4 5O170"/>
      <sheetName val="APP-4 5P170"/>
      <sheetName val="APP-4 5P265"/>
      <sheetName val="APP-4 5P270"/>
      <sheetName val="APP-4 5P645"/>
      <sheetName val="APP-4 5P646"/>
      <sheetName val="APP-4 5P665 "/>
      <sheetName val="APP-4 5P666"/>
      <sheetName val="APP-4 5P670"/>
      <sheetName val="APP-4 5P673"/>
      <sheetName val="AR 1"/>
      <sheetName val="AR 2"/>
      <sheetName val="AR 3"/>
      <sheetName val="AR 4"/>
      <sheetName val="AR 5"/>
      <sheetName val="PPI"/>
      <sheetName val="IAPP"/>
      <sheetName val="EAP"/>
      <sheetName val="ADS-1"/>
      <sheetName val="ADS-2"/>
      <sheetName val="SAP"/>
      <sheetName val="FIC"/>
      <sheetName val="AUR"/>
      <sheetName val="Formato 6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drawing" Target="../drawings/drawing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drawing" Target="../drawings/drawing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46.vml"/><Relationship Id="rId2" Type="http://schemas.openxmlformats.org/officeDocument/2006/relationships/drawing" Target="../drawings/drawing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drawing" Target="../drawings/drawing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8.vml"/><Relationship Id="rId2" Type="http://schemas.openxmlformats.org/officeDocument/2006/relationships/drawing" Target="../drawings/drawing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4:M35"/>
  <sheetViews>
    <sheetView showGridLines="0" view="pageLayout" zoomScale="70" zoomScaleNormal="100" zoomScaleSheetLayoutView="100" zoomScalePageLayoutView="70" workbookViewId="0">
      <selection activeCell="I2" sqref="I2"/>
    </sheetView>
  </sheetViews>
  <sheetFormatPr baseColWidth="10" defaultColWidth="11.42578125" defaultRowHeight="13.5"/>
  <cols>
    <col min="1" max="1" width="11.42578125" style="1" customWidth="1"/>
    <col min="2" max="4" width="11.42578125" style="1"/>
    <col min="5" max="5" width="11.42578125" style="1" customWidth="1"/>
    <col min="6" max="6" width="8.85546875" style="1" customWidth="1"/>
    <col min="7" max="7" width="16.7109375" style="1" customWidth="1"/>
    <col min="8" max="8" width="4.28515625" style="1" customWidth="1"/>
    <col min="9" max="9" width="8.28515625" style="1" customWidth="1"/>
    <col min="10" max="10" width="12.7109375" style="1" customWidth="1"/>
    <col min="11" max="11" width="11.42578125" style="1"/>
    <col min="12" max="12" width="13.140625" style="1" customWidth="1"/>
    <col min="13" max="16384" width="11.42578125" style="1"/>
  </cols>
  <sheetData>
    <row r="14" spans="1:13" ht="13.15" customHeight="1">
      <c r="A14" s="557" t="s">
        <v>202</v>
      </c>
      <c r="B14" s="557"/>
      <c r="C14" s="557"/>
      <c r="D14" s="557"/>
      <c r="E14" s="557"/>
      <c r="F14" s="557"/>
      <c r="G14" s="557"/>
      <c r="H14" s="557"/>
      <c r="I14" s="557"/>
      <c r="J14" s="557"/>
      <c r="K14" s="557"/>
      <c r="L14" s="62"/>
      <c r="M14" s="62"/>
    </row>
    <row r="15" spans="1:13" ht="13.15" customHeight="1">
      <c r="A15" s="557"/>
      <c r="B15" s="557"/>
      <c r="C15" s="557"/>
      <c r="D15" s="557"/>
      <c r="E15" s="557"/>
      <c r="F15" s="557"/>
      <c r="G15" s="557"/>
      <c r="H15" s="557"/>
      <c r="I15" s="557"/>
      <c r="J15" s="557"/>
      <c r="K15" s="557"/>
      <c r="L15" s="62"/>
      <c r="M15" s="62"/>
    </row>
    <row r="16" spans="1:13" ht="13.15" customHeight="1">
      <c r="A16" s="557"/>
      <c r="B16" s="557"/>
      <c r="C16" s="557"/>
      <c r="D16" s="557"/>
      <c r="E16" s="557"/>
      <c r="F16" s="557"/>
      <c r="G16" s="557"/>
      <c r="H16" s="557"/>
      <c r="I16" s="557"/>
      <c r="J16" s="557"/>
      <c r="K16" s="557"/>
      <c r="L16" s="62"/>
      <c r="M16" s="62"/>
    </row>
    <row r="18" spans="1:13" ht="15" customHeight="1">
      <c r="A18" s="558" t="s">
        <v>191</v>
      </c>
      <c r="B18" s="558"/>
      <c r="C18" s="558"/>
      <c r="D18" s="558"/>
      <c r="E18" s="558"/>
      <c r="F18" s="558"/>
      <c r="G18" s="558"/>
      <c r="H18" s="558"/>
      <c r="I18" s="558"/>
      <c r="J18" s="558"/>
      <c r="K18" s="558"/>
      <c r="L18" s="62"/>
      <c r="M18" s="62"/>
    </row>
    <row r="19" spans="1:13" ht="15" customHeight="1">
      <c r="A19" s="558"/>
      <c r="B19" s="558"/>
      <c r="C19" s="558"/>
      <c r="D19" s="558"/>
      <c r="E19" s="558"/>
      <c r="F19" s="558"/>
      <c r="G19" s="558"/>
      <c r="H19" s="558"/>
      <c r="I19" s="558"/>
      <c r="J19" s="558"/>
      <c r="K19" s="558"/>
      <c r="L19" s="62"/>
      <c r="M19" s="62"/>
    </row>
    <row r="20" spans="1:13" ht="15" customHeight="1">
      <c r="A20" s="558"/>
      <c r="B20" s="558"/>
      <c r="C20" s="558"/>
      <c r="D20" s="558"/>
      <c r="E20" s="558"/>
      <c r="F20" s="558"/>
      <c r="G20" s="558"/>
      <c r="H20" s="558"/>
      <c r="I20" s="558"/>
      <c r="J20" s="558"/>
      <c r="K20" s="558"/>
      <c r="L20" s="62"/>
      <c r="M20" s="62"/>
    </row>
    <row r="21" spans="1:13" ht="15" customHeight="1">
      <c r="A21" s="558"/>
      <c r="B21" s="558"/>
      <c r="C21" s="558"/>
      <c r="D21" s="558"/>
      <c r="E21" s="558"/>
      <c r="F21" s="558"/>
      <c r="G21" s="558"/>
      <c r="H21" s="558"/>
      <c r="I21" s="558"/>
      <c r="J21" s="558"/>
      <c r="K21" s="558"/>
      <c r="L21" s="62"/>
      <c r="M21" s="62"/>
    </row>
    <row r="22" spans="1:13" ht="13.15" customHeight="1">
      <c r="A22" s="62"/>
      <c r="B22" s="62"/>
      <c r="C22" s="62"/>
      <c r="D22" s="62"/>
      <c r="E22" s="62"/>
      <c r="F22" s="62"/>
      <c r="G22" s="62"/>
      <c r="H22" s="62"/>
      <c r="I22" s="62"/>
      <c r="J22" s="62"/>
      <c r="K22" s="62"/>
      <c r="L22" s="62"/>
      <c r="M22" s="62"/>
    </row>
    <row r="23" spans="1:13" ht="13.15" customHeight="1">
      <c r="A23" s="62"/>
      <c r="B23" s="62"/>
      <c r="C23" s="62"/>
      <c r="D23" s="62"/>
      <c r="E23" s="62"/>
      <c r="F23" s="62"/>
      <c r="G23" s="62"/>
      <c r="H23" s="62"/>
      <c r="I23" s="62"/>
      <c r="J23" s="62"/>
      <c r="K23" s="62"/>
      <c r="L23" s="62"/>
      <c r="M23" s="62"/>
    </row>
    <row r="33" spans="1:13" s="64" customFormat="1" ht="21">
      <c r="A33" s="59" t="s">
        <v>88</v>
      </c>
      <c r="B33" s="559"/>
      <c r="C33" s="559"/>
      <c r="D33" s="559"/>
      <c r="E33" s="559"/>
      <c r="F33" s="559"/>
      <c r="G33" s="63" t="s">
        <v>89</v>
      </c>
      <c r="H33" s="123"/>
      <c r="I33" s="123"/>
      <c r="J33" s="123"/>
      <c r="K33" s="123"/>
      <c r="L33" s="123"/>
    </row>
    <row r="34" spans="1:13" s="64" customFormat="1" ht="19.899999999999999" customHeight="1">
      <c r="A34" s="556"/>
      <c r="B34" s="560" t="s">
        <v>704</v>
      </c>
      <c r="C34" s="560"/>
      <c r="D34" s="560"/>
      <c r="E34" s="560"/>
      <c r="F34" s="560"/>
      <c r="H34" s="561" t="s">
        <v>203</v>
      </c>
      <c r="I34" s="561"/>
      <c r="J34" s="561"/>
      <c r="K34" s="561"/>
      <c r="L34" s="561"/>
      <c r="M34" s="65"/>
    </row>
    <row r="35" spans="1:13" ht="15.75">
      <c r="A35" s="83"/>
      <c r="B35" s="560" t="s">
        <v>705</v>
      </c>
      <c r="C35" s="560"/>
      <c r="D35" s="560"/>
      <c r="E35" s="560"/>
      <c r="F35" s="560"/>
      <c r="G35" s="556" t="s">
        <v>706</v>
      </c>
      <c r="H35" s="562" t="s">
        <v>707</v>
      </c>
      <c r="I35" s="562"/>
      <c r="J35" s="562"/>
      <c r="K35" s="562"/>
      <c r="L35" s="562"/>
    </row>
  </sheetData>
  <mergeCells count="7">
    <mergeCell ref="B35:F35"/>
    <mergeCell ref="H35:L35"/>
    <mergeCell ref="A14:K16"/>
    <mergeCell ref="A18:K21"/>
    <mergeCell ref="B33:F33"/>
    <mergeCell ref="B34:F34"/>
    <mergeCell ref="H34:L34"/>
  </mergeCells>
  <printOptions horizontalCentered="1"/>
  <pageMargins left="0.59055118110236227" right="0.59055118110236227" top="0.35433070866141736" bottom="0.35433070866141736" header="0.19685039370078741" footer="0.19685039370078741"/>
  <pageSetup scale="96" orientation="landscape" r:id="rId1"/>
  <headerFooter>
    <oddHeader>&amp;C&amp;G</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1"/>
  <sheetViews>
    <sheetView showGridLines="0" view="pageLayout" zoomScale="70" zoomScaleNormal="115" zoomScaleSheetLayoutView="70" zoomScalePageLayoutView="70" workbookViewId="0">
      <selection activeCell="A2" sqref="A2:U2"/>
    </sheetView>
  </sheetViews>
  <sheetFormatPr baseColWidth="10" defaultColWidth="11.42578125" defaultRowHeight="13.5"/>
  <cols>
    <col min="1" max="1" width="3.7109375" style="22" customWidth="1"/>
    <col min="2" max="4" width="3.28515625" style="22" customWidth="1"/>
    <col min="5" max="5" width="4" style="22" customWidth="1"/>
    <col min="6" max="6" width="29.28515625" style="22" customWidth="1"/>
    <col min="7" max="7" width="10" style="22" bestFit="1" customWidth="1"/>
    <col min="8" max="8" width="10.5703125" style="22" bestFit="1" customWidth="1"/>
    <col min="9" max="9" width="13.42578125" style="22" bestFit="1" customWidth="1"/>
    <col min="10" max="10" width="13.28515625" style="22" bestFit="1" customWidth="1"/>
    <col min="11" max="11" width="8" style="22" bestFit="1" customWidth="1"/>
    <col min="12" max="12" width="8.42578125" style="22" bestFit="1" customWidth="1"/>
    <col min="13" max="13" width="12.42578125" style="22" bestFit="1" customWidth="1"/>
    <col min="14" max="17" width="15" style="22" bestFit="1" customWidth="1"/>
    <col min="18" max="21" width="8.42578125" style="22" bestFit="1" customWidth="1"/>
    <col min="22" max="16384" width="11.42578125" style="22"/>
  </cols>
  <sheetData>
    <row r="1" spans="1:21" ht="25.15" customHeight="1">
      <c r="A1" s="605" t="s">
        <v>91</v>
      </c>
      <c r="B1" s="606"/>
      <c r="C1" s="606"/>
      <c r="D1" s="606"/>
      <c r="E1" s="606"/>
      <c r="F1" s="606"/>
      <c r="G1" s="606"/>
      <c r="H1" s="606"/>
      <c r="I1" s="606"/>
      <c r="J1" s="606"/>
      <c r="K1" s="606"/>
      <c r="L1" s="606"/>
      <c r="M1" s="606"/>
      <c r="N1" s="606"/>
      <c r="O1" s="606"/>
      <c r="P1" s="606"/>
      <c r="Q1" s="606"/>
      <c r="R1" s="606"/>
      <c r="S1" s="606"/>
      <c r="T1" s="606"/>
      <c r="U1" s="607"/>
    </row>
    <row r="2" spans="1:21" ht="25.15" customHeight="1">
      <c r="A2" s="608" t="s">
        <v>312</v>
      </c>
      <c r="B2" s="609"/>
      <c r="C2" s="609"/>
      <c r="D2" s="609"/>
      <c r="E2" s="609"/>
      <c r="F2" s="609"/>
      <c r="G2" s="609"/>
      <c r="H2" s="609"/>
      <c r="I2" s="609"/>
      <c r="J2" s="609"/>
      <c r="K2" s="609"/>
      <c r="L2" s="609"/>
      <c r="M2" s="609"/>
      <c r="N2" s="609"/>
      <c r="O2" s="609"/>
      <c r="P2" s="609"/>
      <c r="Q2" s="609"/>
      <c r="R2" s="609"/>
      <c r="S2" s="609"/>
      <c r="T2" s="609"/>
      <c r="U2" s="610"/>
    </row>
    <row r="3" spans="1:21" ht="6" customHeight="1">
      <c r="U3" s="66"/>
    </row>
    <row r="4" spans="1:21" ht="20.100000000000001" customHeight="1">
      <c r="A4" s="570" t="s">
        <v>306</v>
      </c>
      <c r="B4" s="614"/>
      <c r="C4" s="614"/>
      <c r="D4" s="614"/>
      <c r="E4" s="614"/>
      <c r="F4" s="614"/>
      <c r="G4" s="614"/>
      <c r="H4" s="614"/>
      <c r="I4" s="614"/>
      <c r="J4" s="614"/>
      <c r="K4" s="614"/>
      <c r="L4" s="614"/>
      <c r="M4" s="614"/>
      <c r="N4" s="614"/>
      <c r="O4" s="614"/>
      <c r="P4" s="614"/>
      <c r="Q4" s="614"/>
      <c r="R4" s="614"/>
      <c r="S4" s="614"/>
      <c r="T4" s="614"/>
      <c r="U4" s="615"/>
    </row>
    <row r="5" spans="1:21" ht="20.100000000000001" customHeight="1">
      <c r="A5" s="616" t="s">
        <v>205</v>
      </c>
      <c r="B5" s="617"/>
      <c r="C5" s="617"/>
      <c r="D5" s="617"/>
      <c r="E5" s="617"/>
      <c r="F5" s="617"/>
      <c r="G5" s="617"/>
      <c r="H5" s="617"/>
      <c r="I5" s="617"/>
      <c r="J5" s="617"/>
      <c r="K5" s="617"/>
      <c r="L5" s="617"/>
      <c r="M5" s="617"/>
      <c r="N5" s="617"/>
      <c r="O5" s="617"/>
      <c r="P5" s="617"/>
      <c r="Q5" s="617"/>
      <c r="R5" s="617"/>
      <c r="S5" s="617"/>
      <c r="T5" s="617"/>
      <c r="U5" s="618"/>
    </row>
    <row r="6" spans="1:21" ht="15" customHeight="1">
      <c r="A6" s="619" t="s">
        <v>85</v>
      </c>
      <c r="B6" s="611" t="s">
        <v>44</v>
      </c>
      <c r="C6" s="611" t="s">
        <v>42</v>
      </c>
      <c r="D6" s="611" t="s">
        <v>43</v>
      </c>
      <c r="E6" s="611" t="s">
        <v>12</v>
      </c>
      <c r="F6" s="611" t="s">
        <v>13</v>
      </c>
      <c r="G6" s="611" t="s">
        <v>28</v>
      </c>
      <c r="H6" s="112" t="s">
        <v>15</v>
      </c>
      <c r="I6" s="112"/>
      <c r="J6" s="112"/>
      <c r="K6" s="112"/>
      <c r="L6" s="112"/>
      <c r="M6" s="112"/>
      <c r="N6" s="112"/>
      <c r="O6" s="112"/>
      <c r="P6" s="112"/>
      <c r="Q6" s="112"/>
      <c r="R6" s="112"/>
      <c r="S6" s="112"/>
      <c r="T6" s="112"/>
      <c r="U6" s="113"/>
    </row>
    <row r="7" spans="1:21" ht="15" customHeight="1">
      <c r="A7" s="620"/>
      <c r="B7" s="612"/>
      <c r="C7" s="612"/>
      <c r="D7" s="612"/>
      <c r="E7" s="612"/>
      <c r="F7" s="612"/>
      <c r="G7" s="612"/>
      <c r="H7" s="622" t="s">
        <v>14</v>
      </c>
      <c r="I7" s="623"/>
      <c r="J7" s="624"/>
      <c r="K7" s="622" t="s">
        <v>48</v>
      </c>
      <c r="L7" s="624"/>
      <c r="M7" s="622" t="s">
        <v>98</v>
      </c>
      <c r="N7" s="623"/>
      <c r="O7" s="623"/>
      <c r="P7" s="623"/>
      <c r="Q7" s="624"/>
      <c r="R7" s="625" t="s">
        <v>48</v>
      </c>
      <c r="S7" s="626"/>
      <c r="T7" s="626"/>
      <c r="U7" s="627"/>
    </row>
    <row r="8" spans="1:21" ht="33" customHeight="1">
      <c r="A8" s="621"/>
      <c r="B8" s="613"/>
      <c r="C8" s="613"/>
      <c r="D8" s="613"/>
      <c r="E8" s="613"/>
      <c r="F8" s="613"/>
      <c r="G8" s="613"/>
      <c r="H8" s="114" t="s">
        <v>128</v>
      </c>
      <c r="I8" s="114" t="s">
        <v>194</v>
      </c>
      <c r="J8" s="114" t="s">
        <v>47</v>
      </c>
      <c r="K8" s="115" t="s">
        <v>49</v>
      </c>
      <c r="L8" s="115" t="s">
        <v>50</v>
      </c>
      <c r="M8" s="114" t="s">
        <v>124</v>
      </c>
      <c r="N8" s="114" t="s">
        <v>123</v>
      </c>
      <c r="O8" s="114" t="s">
        <v>51</v>
      </c>
      <c r="P8" s="114" t="s">
        <v>52</v>
      </c>
      <c r="Q8" s="114" t="s">
        <v>115</v>
      </c>
      <c r="R8" s="115" t="s">
        <v>116</v>
      </c>
      <c r="S8" s="115" t="s">
        <v>117</v>
      </c>
      <c r="T8" s="115" t="s">
        <v>118</v>
      </c>
      <c r="U8" s="115" t="s">
        <v>119</v>
      </c>
    </row>
    <row r="9" spans="1:21" s="60" customFormat="1" ht="36">
      <c r="A9" s="152">
        <v>4</v>
      </c>
      <c r="B9" s="152"/>
      <c r="C9" s="152"/>
      <c r="D9" s="152"/>
      <c r="E9" s="152"/>
      <c r="F9" s="546" t="s">
        <v>263</v>
      </c>
      <c r="G9" s="200"/>
      <c r="H9" s="153"/>
      <c r="I9" s="153"/>
      <c r="J9" s="153"/>
      <c r="K9" s="154"/>
      <c r="L9" s="185"/>
      <c r="M9" s="186">
        <f>+M11+M14</f>
        <v>0</v>
      </c>
      <c r="N9" s="186">
        <f>+N11+N14</f>
        <v>34120500</v>
      </c>
      <c r="O9" s="186">
        <f>+O11+O14</f>
        <v>34120500</v>
      </c>
      <c r="P9" s="186">
        <f>+P11+P14</f>
        <v>30968334.5</v>
      </c>
      <c r="Q9" s="186">
        <f>+Q11+Q14</f>
        <v>30968334.5</v>
      </c>
      <c r="R9" s="187"/>
      <c r="S9" s="187"/>
      <c r="T9" s="187"/>
      <c r="U9" s="187"/>
    </row>
    <row r="10" spans="1:21" s="60" customFormat="1" ht="12">
      <c r="A10" s="152"/>
      <c r="B10" s="152">
        <v>2</v>
      </c>
      <c r="C10" s="152"/>
      <c r="D10" s="152"/>
      <c r="E10" s="152"/>
      <c r="F10" s="537" t="s">
        <v>304</v>
      </c>
      <c r="G10" s="152"/>
      <c r="H10" s="153"/>
      <c r="I10" s="153"/>
      <c r="J10" s="153"/>
      <c r="K10" s="154"/>
      <c r="L10" s="185"/>
      <c r="M10" s="186"/>
      <c r="N10" s="186"/>
      <c r="O10" s="186"/>
      <c r="P10" s="186"/>
      <c r="Q10" s="186"/>
      <c r="R10" s="187"/>
      <c r="S10" s="187"/>
      <c r="T10" s="187"/>
      <c r="U10" s="187"/>
    </row>
    <row r="11" spans="1:21" s="60" customFormat="1" ht="27.75" customHeight="1">
      <c r="A11" s="152"/>
      <c r="B11" s="152"/>
      <c r="C11" s="152">
        <v>2</v>
      </c>
      <c r="D11" s="152"/>
      <c r="E11" s="152"/>
      <c r="F11" s="546" t="s">
        <v>214</v>
      </c>
      <c r="G11" s="158"/>
      <c r="H11" s="153"/>
      <c r="I11" s="153"/>
      <c r="J11" s="153"/>
      <c r="K11" s="154"/>
      <c r="L11" s="185"/>
      <c r="M11" s="188">
        <f t="shared" ref="M11:Q12" si="0">+M12</f>
        <v>0</v>
      </c>
      <c r="N11" s="188">
        <f t="shared" si="0"/>
        <v>19780000</v>
      </c>
      <c r="O11" s="188">
        <f t="shared" si="0"/>
        <v>19780000</v>
      </c>
      <c r="P11" s="188">
        <f t="shared" si="0"/>
        <v>16627834.5</v>
      </c>
      <c r="Q11" s="188">
        <f t="shared" si="0"/>
        <v>16627834.5</v>
      </c>
      <c r="R11" s="187"/>
      <c r="S11" s="187"/>
      <c r="T11" s="187"/>
      <c r="U11" s="187"/>
    </row>
    <row r="12" spans="1:21" s="411" customFormat="1" ht="12">
      <c r="A12" s="152"/>
      <c r="B12" s="152"/>
      <c r="C12" s="152"/>
      <c r="D12" s="152">
        <v>1</v>
      </c>
      <c r="E12" s="152"/>
      <c r="F12" s="546" t="s">
        <v>276</v>
      </c>
      <c r="G12" s="158"/>
      <c r="H12" s="158"/>
      <c r="I12" s="158"/>
      <c r="J12" s="158"/>
      <c r="K12" s="154"/>
      <c r="L12" s="185"/>
      <c r="M12" s="188">
        <f t="shared" si="0"/>
        <v>0</v>
      </c>
      <c r="N12" s="188">
        <f t="shared" si="0"/>
        <v>19780000</v>
      </c>
      <c r="O12" s="188">
        <f t="shared" si="0"/>
        <v>19780000</v>
      </c>
      <c r="P12" s="188">
        <f t="shared" si="0"/>
        <v>16627834.5</v>
      </c>
      <c r="Q12" s="188">
        <f t="shared" si="0"/>
        <v>16627834.5</v>
      </c>
      <c r="R12" s="187"/>
      <c r="S12" s="187"/>
      <c r="T12" s="187"/>
      <c r="U12" s="187"/>
    </row>
    <row r="13" spans="1:21" s="411" customFormat="1" ht="48">
      <c r="A13" s="152"/>
      <c r="B13" s="152"/>
      <c r="C13" s="152"/>
      <c r="D13" s="152"/>
      <c r="E13" s="152">
        <v>219</v>
      </c>
      <c r="F13" s="546" t="s">
        <v>284</v>
      </c>
      <c r="G13" s="158" t="s">
        <v>285</v>
      </c>
      <c r="H13" s="422">
        <v>0</v>
      </c>
      <c r="I13" s="423">
        <v>1</v>
      </c>
      <c r="J13" s="423">
        <v>1</v>
      </c>
      <c r="K13" s="424">
        <f>IFERROR(J13/H13*100,0)</f>
        <v>0</v>
      </c>
      <c r="L13" s="424">
        <f>IFERROR(J13/I13*100,0)</f>
        <v>100</v>
      </c>
      <c r="M13" s="188">
        <v>0</v>
      </c>
      <c r="N13" s="188">
        <v>19780000</v>
      </c>
      <c r="O13" s="188">
        <v>19780000</v>
      </c>
      <c r="P13" s="188">
        <v>16627834.5</v>
      </c>
      <c r="Q13" s="188">
        <v>16627834.5</v>
      </c>
      <c r="R13" s="425">
        <f>IFERROR(O13/M13*100,0)</f>
        <v>0</v>
      </c>
      <c r="S13" s="425">
        <f>IFERROR(O13/N13*100,0)</f>
        <v>100</v>
      </c>
      <c r="T13" s="425">
        <f>IFERROR(P13/M13*100,0)</f>
        <v>0</v>
      </c>
      <c r="U13" s="425">
        <f>IFERROR(P13/N13*100,0)</f>
        <v>84.0638751263903</v>
      </c>
    </row>
    <row r="14" spans="1:21" s="411" customFormat="1" ht="12">
      <c r="A14" s="152"/>
      <c r="B14" s="152"/>
      <c r="C14" s="152"/>
      <c r="D14" s="152">
        <v>4</v>
      </c>
      <c r="E14" s="152"/>
      <c r="F14" s="546" t="s">
        <v>289</v>
      </c>
      <c r="G14" s="158"/>
      <c r="H14" s="158"/>
      <c r="I14" s="158"/>
      <c r="J14" s="158"/>
      <c r="K14" s="424"/>
      <c r="L14" s="424"/>
      <c r="M14" s="188">
        <f>M15</f>
        <v>0</v>
      </c>
      <c r="N14" s="188">
        <f>N15</f>
        <v>14340500</v>
      </c>
      <c r="O14" s="188">
        <f>O15</f>
        <v>14340500</v>
      </c>
      <c r="P14" s="188">
        <f>P15</f>
        <v>14340500</v>
      </c>
      <c r="Q14" s="188">
        <f>Q15</f>
        <v>14340500</v>
      </c>
      <c r="R14" s="425"/>
      <c r="S14" s="425"/>
      <c r="T14" s="425"/>
      <c r="U14" s="425"/>
    </row>
    <row r="15" spans="1:21" s="411" customFormat="1" ht="12">
      <c r="A15" s="152"/>
      <c r="B15" s="152"/>
      <c r="C15" s="152"/>
      <c r="D15" s="152"/>
      <c r="E15" s="152">
        <v>223</v>
      </c>
      <c r="F15" s="546" t="s">
        <v>289</v>
      </c>
      <c r="G15" s="158" t="s">
        <v>290</v>
      </c>
      <c r="H15" s="422">
        <v>0</v>
      </c>
      <c r="I15" s="423">
        <v>1488</v>
      </c>
      <c r="J15" s="423">
        <v>1488</v>
      </c>
      <c r="K15" s="424">
        <f>IFERROR(J15/H15*100,0)</f>
        <v>0</v>
      </c>
      <c r="L15" s="424">
        <f>IFERROR(J15/I15*100,0)</f>
        <v>100</v>
      </c>
      <c r="M15" s="188">
        <v>0</v>
      </c>
      <c r="N15" s="188">
        <v>14340500</v>
      </c>
      <c r="O15" s="188">
        <v>14340500</v>
      </c>
      <c r="P15" s="188">
        <v>14340500</v>
      </c>
      <c r="Q15" s="188">
        <v>14340500</v>
      </c>
      <c r="R15" s="425">
        <f>IFERROR(O15/M15*100,0)</f>
        <v>0</v>
      </c>
      <c r="S15" s="425">
        <f>IFERROR(O15/N15*100,0)</f>
        <v>100</v>
      </c>
      <c r="T15" s="425">
        <f>IFERROR(P15/M15*100,0)</f>
        <v>0</v>
      </c>
      <c r="U15" s="425">
        <f>IFERROR(P15/N15*100,0)</f>
        <v>100</v>
      </c>
    </row>
    <row r="16" spans="1:21" s="411" customFormat="1" ht="12">
      <c r="A16" s="152"/>
      <c r="B16" s="152"/>
      <c r="C16" s="152"/>
      <c r="D16" s="152"/>
      <c r="E16" s="152"/>
      <c r="F16" s="184"/>
      <c r="G16" s="158"/>
      <c r="H16" s="158"/>
      <c r="I16" s="158"/>
      <c r="J16" s="158"/>
      <c r="K16" s="426"/>
      <c r="L16" s="424"/>
      <c r="M16" s="188"/>
      <c r="N16" s="188"/>
      <c r="O16" s="188"/>
      <c r="P16" s="188"/>
      <c r="Q16" s="188"/>
      <c r="R16" s="187"/>
      <c r="S16" s="187"/>
      <c r="T16" s="187"/>
      <c r="U16" s="187"/>
    </row>
    <row r="17" spans="1:21" s="60" customFormat="1" ht="12">
      <c r="A17" s="152"/>
      <c r="B17" s="152"/>
      <c r="C17" s="152"/>
      <c r="D17" s="152"/>
      <c r="E17" s="152"/>
      <c r="F17" s="206"/>
      <c r="G17" s="158"/>
      <c r="H17" s="153"/>
      <c r="I17" s="153"/>
      <c r="J17" s="153"/>
      <c r="K17" s="185"/>
      <c r="L17" s="185"/>
      <c r="M17" s="192"/>
      <c r="N17" s="192"/>
      <c r="O17" s="188"/>
      <c r="P17" s="188"/>
      <c r="Q17" s="188"/>
      <c r="R17" s="187"/>
      <c r="S17" s="187"/>
      <c r="T17" s="187"/>
      <c r="U17" s="187"/>
    </row>
    <row r="18" spans="1:21" s="60" customFormat="1" ht="12">
      <c r="A18" s="152"/>
      <c r="B18" s="152"/>
      <c r="C18" s="152"/>
      <c r="D18" s="152"/>
      <c r="E18" s="152"/>
      <c r="F18" s="193"/>
      <c r="G18" s="152"/>
      <c r="H18" s="167"/>
      <c r="I18" s="160"/>
      <c r="J18" s="153"/>
      <c r="K18" s="154"/>
      <c r="L18" s="154"/>
      <c r="M18" s="188"/>
      <c r="N18" s="188"/>
      <c r="O18" s="188"/>
      <c r="P18" s="188"/>
      <c r="Q18" s="188"/>
      <c r="R18" s="194"/>
      <c r="S18" s="194"/>
      <c r="T18" s="194"/>
      <c r="U18" s="194"/>
    </row>
    <row r="19" spans="1:21" s="60" customFormat="1" ht="12">
      <c r="A19" s="195"/>
      <c r="B19" s="195"/>
      <c r="C19" s="195"/>
      <c r="D19" s="195"/>
      <c r="E19" s="195"/>
      <c r="F19" s="196" t="s">
        <v>301</v>
      </c>
      <c r="G19" s="195"/>
      <c r="H19" s="170"/>
      <c r="I19" s="171"/>
      <c r="J19" s="172"/>
      <c r="K19" s="197"/>
      <c r="L19" s="197"/>
      <c r="M19" s="198">
        <f>+M9</f>
        <v>0</v>
      </c>
      <c r="N19" s="198">
        <f>+N9</f>
        <v>34120500</v>
      </c>
      <c r="O19" s="198">
        <f>+O9</f>
        <v>34120500</v>
      </c>
      <c r="P19" s="198">
        <f>+P9</f>
        <v>30968334.5</v>
      </c>
      <c r="Q19" s="198">
        <f>+Q9</f>
        <v>30968334.5</v>
      </c>
      <c r="R19" s="199"/>
      <c r="S19" s="199"/>
      <c r="T19" s="199"/>
      <c r="U19" s="199"/>
    </row>
    <row r="20" spans="1:21">
      <c r="B20" s="24"/>
      <c r="C20" s="25"/>
      <c r="D20" s="25"/>
      <c r="N20" s="26"/>
      <c r="O20" s="26"/>
    </row>
    <row r="21" spans="1:21">
      <c r="B21" s="27"/>
      <c r="C21" s="27"/>
      <c r="D21" s="27"/>
      <c r="N21" s="28"/>
      <c r="O21" s="28"/>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2" orientation="landscape" r:id="rId1"/>
  <headerFooter scaleWithDoc="0">
    <oddHeader>&amp;C&amp;G</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0"/>
  <sheetViews>
    <sheetView showGridLines="0" view="pageLayout" zoomScale="70" zoomScaleNormal="130" zoomScaleSheetLayoutView="70" zoomScalePageLayoutView="70" workbookViewId="0">
      <selection activeCell="O13" sqref="O13"/>
    </sheetView>
  </sheetViews>
  <sheetFormatPr baseColWidth="10" defaultColWidth="11.42578125" defaultRowHeight="13.5"/>
  <cols>
    <col min="1" max="1" width="3.7109375" style="22" customWidth="1"/>
    <col min="2" max="4" width="3.28515625" style="22" customWidth="1"/>
    <col min="5" max="5" width="4" style="22" customWidth="1"/>
    <col min="6" max="6" width="29.28515625" style="22" customWidth="1"/>
    <col min="7" max="7" width="10" style="22" bestFit="1" customWidth="1"/>
    <col min="8" max="8" width="10.5703125" style="22" bestFit="1" customWidth="1"/>
    <col min="9" max="9" width="13.42578125" style="22" bestFit="1" customWidth="1"/>
    <col min="10" max="10" width="13.28515625" style="22" bestFit="1" customWidth="1"/>
    <col min="11" max="11" width="8" style="22" bestFit="1" customWidth="1"/>
    <col min="12" max="12" width="8.42578125" style="22" bestFit="1" customWidth="1"/>
    <col min="13" max="13" width="12.42578125" style="22" bestFit="1" customWidth="1"/>
    <col min="14" max="17" width="15" style="22" bestFit="1" customWidth="1"/>
    <col min="18" max="21" width="8.42578125" style="22" bestFit="1" customWidth="1"/>
    <col min="22" max="16384" width="11.42578125" style="22"/>
  </cols>
  <sheetData>
    <row r="1" spans="1:21" ht="25.15" customHeight="1">
      <c r="A1" s="605" t="s">
        <v>91</v>
      </c>
      <c r="B1" s="606"/>
      <c r="C1" s="606"/>
      <c r="D1" s="606"/>
      <c r="E1" s="606"/>
      <c r="F1" s="606"/>
      <c r="G1" s="606"/>
      <c r="H1" s="606"/>
      <c r="I1" s="606"/>
      <c r="J1" s="606"/>
      <c r="K1" s="606"/>
      <c r="L1" s="606"/>
      <c r="M1" s="606"/>
      <c r="N1" s="606"/>
      <c r="O1" s="606"/>
      <c r="P1" s="606"/>
      <c r="Q1" s="606"/>
      <c r="R1" s="606"/>
      <c r="S1" s="606"/>
      <c r="T1" s="606"/>
      <c r="U1" s="607"/>
    </row>
    <row r="2" spans="1:21" ht="35.25" customHeight="1">
      <c r="A2" s="608" t="s">
        <v>581</v>
      </c>
      <c r="B2" s="609"/>
      <c r="C2" s="609"/>
      <c r="D2" s="609"/>
      <c r="E2" s="609"/>
      <c r="F2" s="609"/>
      <c r="G2" s="609"/>
      <c r="H2" s="609"/>
      <c r="I2" s="609"/>
      <c r="J2" s="609"/>
      <c r="K2" s="609"/>
      <c r="L2" s="609"/>
      <c r="M2" s="609"/>
      <c r="N2" s="609"/>
      <c r="O2" s="609"/>
      <c r="P2" s="609"/>
      <c r="Q2" s="609"/>
      <c r="R2" s="609"/>
      <c r="S2" s="609"/>
      <c r="T2" s="609"/>
      <c r="U2" s="610"/>
    </row>
    <row r="3" spans="1:21" ht="6" customHeight="1">
      <c r="U3" s="66"/>
    </row>
    <row r="4" spans="1:21" ht="20.100000000000001" customHeight="1">
      <c r="A4" s="570" t="s">
        <v>306</v>
      </c>
      <c r="B4" s="614"/>
      <c r="C4" s="614"/>
      <c r="D4" s="614"/>
      <c r="E4" s="614"/>
      <c r="F4" s="614"/>
      <c r="G4" s="614"/>
      <c r="H4" s="614"/>
      <c r="I4" s="614"/>
      <c r="J4" s="614"/>
      <c r="K4" s="614"/>
      <c r="L4" s="614"/>
      <c r="M4" s="614"/>
      <c r="N4" s="614"/>
      <c r="O4" s="614"/>
      <c r="P4" s="614"/>
      <c r="Q4" s="614"/>
      <c r="R4" s="614"/>
      <c r="S4" s="614"/>
      <c r="T4" s="614"/>
      <c r="U4" s="615"/>
    </row>
    <row r="5" spans="1:21" ht="20.100000000000001" customHeight="1">
      <c r="A5" s="616" t="s">
        <v>205</v>
      </c>
      <c r="B5" s="617"/>
      <c r="C5" s="617"/>
      <c r="D5" s="617"/>
      <c r="E5" s="617"/>
      <c r="F5" s="617"/>
      <c r="G5" s="617"/>
      <c r="H5" s="617"/>
      <c r="I5" s="617"/>
      <c r="J5" s="617"/>
      <c r="K5" s="617"/>
      <c r="L5" s="617"/>
      <c r="M5" s="617"/>
      <c r="N5" s="617"/>
      <c r="O5" s="617"/>
      <c r="P5" s="617"/>
      <c r="Q5" s="617"/>
      <c r="R5" s="617"/>
      <c r="S5" s="617"/>
      <c r="T5" s="617"/>
      <c r="U5" s="618"/>
    </row>
    <row r="6" spans="1:21" ht="15" customHeight="1">
      <c r="A6" s="619" t="s">
        <v>85</v>
      </c>
      <c r="B6" s="611" t="s">
        <v>44</v>
      </c>
      <c r="C6" s="611" t="s">
        <v>42</v>
      </c>
      <c r="D6" s="611" t="s">
        <v>43</v>
      </c>
      <c r="E6" s="611" t="s">
        <v>12</v>
      </c>
      <c r="F6" s="611" t="s">
        <v>13</v>
      </c>
      <c r="G6" s="611" t="s">
        <v>28</v>
      </c>
      <c r="H6" s="112" t="s">
        <v>15</v>
      </c>
      <c r="I6" s="112"/>
      <c r="J6" s="112"/>
      <c r="K6" s="112"/>
      <c r="L6" s="112"/>
      <c r="M6" s="112"/>
      <c r="N6" s="112"/>
      <c r="O6" s="112"/>
      <c r="P6" s="112"/>
      <c r="Q6" s="112"/>
      <c r="R6" s="112"/>
      <c r="S6" s="112"/>
      <c r="T6" s="112"/>
      <c r="U6" s="113"/>
    </row>
    <row r="7" spans="1:21" ht="15" customHeight="1">
      <c r="A7" s="620"/>
      <c r="B7" s="612"/>
      <c r="C7" s="612"/>
      <c r="D7" s="612"/>
      <c r="E7" s="612"/>
      <c r="F7" s="612"/>
      <c r="G7" s="612"/>
      <c r="H7" s="622" t="s">
        <v>14</v>
      </c>
      <c r="I7" s="623"/>
      <c r="J7" s="624"/>
      <c r="K7" s="622" t="s">
        <v>48</v>
      </c>
      <c r="L7" s="624"/>
      <c r="M7" s="622" t="s">
        <v>98</v>
      </c>
      <c r="N7" s="623"/>
      <c r="O7" s="623"/>
      <c r="P7" s="623"/>
      <c r="Q7" s="624"/>
      <c r="R7" s="625" t="s">
        <v>48</v>
      </c>
      <c r="S7" s="626"/>
      <c r="T7" s="626"/>
      <c r="U7" s="627"/>
    </row>
    <row r="8" spans="1:21" ht="33" customHeight="1">
      <c r="A8" s="621"/>
      <c r="B8" s="613"/>
      <c r="C8" s="613"/>
      <c r="D8" s="613"/>
      <c r="E8" s="613"/>
      <c r="F8" s="613"/>
      <c r="G8" s="613"/>
      <c r="H8" s="114" t="s">
        <v>128</v>
      </c>
      <c r="I8" s="114" t="s">
        <v>194</v>
      </c>
      <c r="J8" s="114" t="s">
        <v>47</v>
      </c>
      <c r="K8" s="115" t="s">
        <v>49</v>
      </c>
      <c r="L8" s="115" t="s">
        <v>50</v>
      </c>
      <c r="M8" s="114" t="s">
        <v>124</v>
      </c>
      <c r="N8" s="114" t="s">
        <v>123</v>
      </c>
      <c r="O8" s="114" t="s">
        <v>51</v>
      </c>
      <c r="P8" s="114" t="s">
        <v>52</v>
      </c>
      <c r="Q8" s="114" t="s">
        <v>115</v>
      </c>
      <c r="R8" s="115" t="s">
        <v>116</v>
      </c>
      <c r="S8" s="115" t="s">
        <v>117</v>
      </c>
      <c r="T8" s="115" t="s">
        <v>118</v>
      </c>
      <c r="U8" s="115" t="s">
        <v>119</v>
      </c>
    </row>
    <row r="9" spans="1:21" s="60" customFormat="1" ht="36">
      <c r="A9" s="152">
        <v>4</v>
      </c>
      <c r="B9" s="152"/>
      <c r="C9" s="152"/>
      <c r="D9" s="152"/>
      <c r="E9" s="152"/>
      <c r="F9" s="546" t="s">
        <v>263</v>
      </c>
      <c r="G9" s="200"/>
      <c r="H9" s="153"/>
      <c r="I9" s="153"/>
      <c r="J9" s="153"/>
      <c r="K9" s="154"/>
      <c r="L9" s="185"/>
      <c r="M9" s="186">
        <f>M11</f>
        <v>0</v>
      </c>
      <c r="N9" s="186">
        <f>N11</f>
        <v>26406300</v>
      </c>
      <c r="O9" s="186">
        <v>26406300</v>
      </c>
      <c r="P9" s="186">
        <f>P11</f>
        <v>0</v>
      </c>
      <c r="Q9" s="186">
        <f>Q11</f>
        <v>0</v>
      </c>
      <c r="R9" s="187"/>
      <c r="S9" s="187"/>
      <c r="T9" s="187"/>
      <c r="U9" s="187"/>
    </row>
    <row r="10" spans="1:21" s="60" customFormat="1" ht="12">
      <c r="A10" s="152"/>
      <c r="B10" s="152">
        <v>2</v>
      </c>
      <c r="C10" s="152"/>
      <c r="D10" s="152"/>
      <c r="E10" s="152"/>
      <c r="F10" s="537" t="s">
        <v>304</v>
      </c>
      <c r="G10" s="152"/>
      <c r="H10" s="153"/>
      <c r="I10" s="153"/>
      <c r="J10" s="153"/>
      <c r="K10" s="154"/>
      <c r="L10" s="185"/>
      <c r="M10" s="186"/>
      <c r="N10" s="186"/>
      <c r="O10" s="186"/>
      <c r="P10" s="186"/>
      <c r="Q10" s="186"/>
      <c r="R10" s="187"/>
      <c r="S10" s="187"/>
      <c r="T10" s="187"/>
      <c r="U10" s="187"/>
    </row>
    <row r="11" spans="1:21" s="60" customFormat="1" ht="24">
      <c r="A11" s="152"/>
      <c r="B11" s="152"/>
      <c r="C11" s="152">
        <v>2</v>
      </c>
      <c r="D11" s="152"/>
      <c r="E11" s="152"/>
      <c r="F11" s="546" t="s">
        <v>214</v>
      </c>
      <c r="G11" s="158"/>
      <c r="H11" s="153"/>
      <c r="I11" s="153"/>
      <c r="J11" s="153"/>
      <c r="K11" s="154"/>
      <c r="L11" s="185"/>
      <c r="M11" s="188">
        <f>M12</f>
        <v>0</v>
      </c>
      <c r="N11" s="188">
        <f>N12</f>
        <v>26406300</v>
      </c>
      <c r="O11" s="188">
        <v>26406300</v>
      </c>
      <c r="P11" s="188">
        <f>P12</f>
        <v>0</v>
      </c>
      <c r="Q11" s="188">
        <f>Q12</f>
        <v>0</v>
      </c>
      <c r="R11" s="187"/>
      <c r="S11" s="187"/>
      <c r="T11" s="187"/>
      <c r="U11" s="187"/>
    </row>
    <row r="12" spans="1:21" s="60" customFormat="1" ht="12">
      <c r="A12" s="148"/>
      <c r="B12" s="148"/>
      <c r="C12" s="148"/>
      <c r="D12" s="148">
        <v>1</v>
      </c>
      <c r="E12" s="148"/>
      <c r="F12" s="547" t="s">
        <v>276</v>
      </c>
      <c r="G12" s="153"/>
      <c r="H12" s="153"/>
      <c r="I12" s="153"/>
      <c r="J12" s="153"/>
      <c r="K12" s="160"/>
      <c r="L12" s="189"/>
      <c r="M12" s="127">
        <f>M13+M14</f>
        <v>0</v>
      </c>
      <c r="N12" s="127">
        <f>N13+N14</f>
        <v>26406300</v>
      </c>
      <c r="O12" s="127">
        <v>26406300</v>
      </c>
      <c r="P12" s="127">
        <f>P13+P14</f>
        <v>0</v>
      </c>
      <c r="Q12" s="127">
        <f>Q13+Q14</f>
        <v>0</v>
      </c>
      <c r="R12" s="190"/>
      <c r="S12" s="190"/>
      <c r="T12" s="190"/>
      <c r="U12" s="190"/>
    </row>
    <row r="13" spans="1:21" s="60" customFormat="1" ht="24">
      <c r="A13" s="148"/>
      <c r="B13" s="148"/>
      <c r="C13" s="148"/>
      <c r="D13" s="148"/>
      <c r="E13" s="148">
        <v>213</v>
      </c>
      <c r="F13" s="547" t="s">
        <v>279</v>
      </c>
      <c r="G13" s="153" t="s">
        <v>221</v>
      </c>
      <c r="H13" s="201">
        <v>0</v>
      </c>
      <c r="I13" s="202">
        <v>1</v>
      </c>
      <c r="J13" s="201">
        <v>0</v>
      </c>
      <c r="K13" s="203">
        <f>IFERROR(J13/H13*100,0)</f>
        <v>0</v>
      </c>
      <c r="L13" s="203">
        <f>IFERROR(J13/I13*100,0)</f>
        <v>0</v>
      </c>
      <c r="M13" s="127">
        <v>0</v>
      </c>
      <c r="N13" s="127">
        <v>16021800</v>
      </c>
      <c r="O13" s="127">
        <v>16021800</v>
      </c>
      <c r="P13" s="127">
        <v>0</v>
      </c>
      <c r="Q13" s="127">
        <v>0</v>
      </c>
      <c r="R13" s="204">
        <f>IFERROR(O13/M13*100,0)</f>
        <v>0</v>
      </c>
      <c r="S13" s="204">
        <f>IFERROR(O13/N13*100,0)</f>
        <v>100</v>
      </c>
      <c r="T13" s="204">
        <f>IFERROR(P13/M13*100,0)</f>
        <v>0</v>
      </c>
      <c r="U13" s="204">
        <f>IFERROR(P13/N13*100,0)</f>
        <v>0</v>
      </c>
    </row>
    <row r="14" spans="1:21" s="60" customFormat="1" ht="48">
      <c r="A14" s="148"/>
      <c r="B14" s="148"/>
      <c r="C14" s="148"/>
      <c r="D14" s="148"/>
      <c r="E14" s="148">
        <v>218</v>
      </c>
      <c r="F14" s="547" t="s">
        <v>283</v>
      </c>
      <c r="G14" s="153" t="s">
        <v>273</v>
      </c>
      <c r="H14" s="201">
        <v>0</v>
      </c>
      <c r="I14" s="202">
        <v>19907.38</v>
      </c>
      <c r="J14" s="201">
        <v>0</v>
      </c>
      <c r="K14" s="203">
        <f>IFERROR(J14/H14*100,0)</f>
        <v>0</v>
      </c>
      <c r="L14" s="203">
        <f>IFERROR(J14/I14*100,0)</f>
        <v>0</v>
      </c>
      <c r="M14" s="127">
        <v>0</v>
      </c>
      <c r="N14" s="127">
        <v>10384500</v>
      </c>
      <c r="O14" s="127">
        <v>10384500</v>
      </c>
      <c r="P14" s="127">
        <v>0</v>
      </c>
      <c r="Q14" s="127">
        <v>0</v>
      </c>
      <c r="R14" s="204">
        <f>IFERROR(O14/M14*100,0)</f>
        <v>0</v>
      </c>
      <c r="S14" s="204">
        <f>IFERROR(O14/N14*100,0)</f>
        <v>100</v>
      </c>
      <c r="T14" s="204">
        <f>IFERROR(P14/M14*100,0)</f>
        <v>0</v>
      </c>
      <c r="U14" s="204">
        <f>IFERROR(P14/N14*100,0)</f>
        <v>0</v>
      </c>
    </row>
    <row r="15" spans="1:21" s="60" customFormat="1" ht="12">
      <c r="A15" s="148"/>
      <c r="B15" s="148"/>
      <c r="C15" s="148"/>
      <c r="D15" s="148"/>
      <c r="E15" s="148"/>
      <c r="F15" s="151"/>
      <c r="G15" s="153"/>
      <c r="H15" s="153"/>
      <c r="I15" s="153"/>
      <c r="J15" s="153"/>
      <c r="K15" s="205"/>
      <c r="L15" s="203"/>
      <c r="M15" s="127"/>
      <c r="N15" s="127"/>
      <c r="O15" s="127"/>
      <c r="P15" s="127"/>
      <c r="Q15" s="127"/>
      <c r="R15" s="190"/>
      <c r="S15" s="190"/>
      <c r="T15" s="190"/>
      <c r="U15" s="190"/>
    </row>
    <row r="16" spans="1:21" s="60" customFormat="1" ht="12">
      <c r="A16" s="152"/>
      <c r="B16" s="152"/>
      <c r="C16" s="152"/>
      <c r="D16" s="152"/>
      <c r="E16" s="152"/>
      <c r="F16" s="206"/>
      <c r="G16" s="158"/>
      <c r="H16" s="153"/>
      <c r="I16" s="153"/>
      <c r="J16" s="153"/>
      <c r="K16" s="185"/>
      <c r="L16" s="185"/>
      <c r="M16" s="192"/>
      <c r="N16" s="192"/>
      <c r="O16" s="188"/>
      <c r="P16" s="188"/>
      <c r="Q16" s="188"/>
      <c r="R16" s="187"/>
      <c r="S16" s="187"/>
      <c r="T16" s="187"/>
      <c r="U16" s="187"/>
    </row>
    <row r="17" spans="1:21" s="60" customFormat="1" ht="12">
      <c r="A17" s="152"/>
      <c r="B17" s="152"/>
      <c r="C17" s="152"/>
      <c r="D17" s="152"/>
      <c r="E17" s="152"/>
      <c r="F17" s="193"/>
      <c r="G17" s="152"/>
      <c r="H17" s="167"/>
      <c r="I17" s="160"/>
      <c r="J17" s="153"/>
      <c r="K17" s="154"/>
      <c r="L17" s="154"/>
      <c r="M17" s="188"/>
      <c r="N17" s="188"/>
      <c r="O17" s="188"/>
      <c r="P17" s="188"/>
      <c r="Q17" s="188"/>
      <c r="R17" s="194"/>
      <c r="S17" s="194"/>
      <c r="T17" s="194"/>
      <c r="U17" s="194"/>
    </row>
    <row r="18" spans="1:21" s="60" customFormat="1" ht="12">
      <c r="A18" s="195"/>
      <c r="B18" s="195"/>
      <c r="C18" s="195"/>
      <c r="D18" s="195"/>
      <c r="E18" s="195"/>
      <c r="F18" s="196" t="s">
        <v>301</v>
      </c>
      <c r="G18" s="195"/>
      <c r="H18" s="170"/>
      <c r="I18" s="171"/>
      <c r="J18" s="172"/>
      <c r="K18" s="197"/>
      <c r="L18" s="197"/>
      <c r="M18" s="198">
        <f>+M9</f>
        <v>0</v>
      </c>
      <c r="N18" s="198">
        <f>+N9</f>
        <v>26406300</v>
      </c>
      <c r="O18" s="198">
        <v>26406300</v>
      </c>
      <c r="P18" s="198">
        <f>+P9</f>
        <v>0</v>
      </c>
      <c r="Q18" s="198">
        <f>+Q9</f>
        <v>0</v>
      </c>
      <c r="R18" s="199"/>
      <c r="S18" s="199"/>
      <c r="T18" s="199"/>
      <c r="U18" s="199"/>
    </row>
    <row r="19" spans="1:21">
      <c r="B19" s="24"/>
      <c r="C19" s="25"/>
      <c r="D19" s="25"/>
      <c r="N19" s="26"/>
      <c r="O19" s="26"/>
    </row>
    <row r="20" spans="1:21">
      <c r="B20" s="27"/>
      <c r="C20" s="27"/>
      <c r="D20" s="27"/>
      <c r="N20" s="28"/>
      <c r="O20" s="28"/>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2" orientation="landscape" r:id="rId1"/>
  <headerFooter scaleWithDoc="0">
    <oddHeader>&amp;C&amp;G</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95"/>
  <sheetViews>
    <sheetView showGridLines="0" view="pageBreakPreview" topLeftCell="A46" zoomScale="70" zoomScaleNormal="115" zoomScaleSheetLayoutView="70" zoomScalePageLayoutView="70" workbookViewId="0">
      <selection activeCell="P69" sqref="P69:P70"/>
    </sheetView>
  </sheetViews>
  <sheetFormatPr baseColWidth="10" defaultColWidth="11.42578125" defaultRowHeight="13.5"/>
  <cols>
    <col min="1" max="1" width="3.7109375" style="22" customWidth="1"/>
    <col min="2" max="4" width="3.28515625" style="22" customWidth="1"/>
    <col min="5" max="5" width="4" style="22" customWidth="1"/>
    <col min="6" max="6" width="29.28515625" style="22" customWidth="1"/>
    <col min="7" max="7" width="13.140625" style="22" bestFit="1" customWidth="1"/>
    <col min="8" max="8" width="13.42578125" style="379" bestFit="1" customWidth="1"/>
    <col min="9" max="9" width="13.5703125" style="379" bestFit="1" customWidth="1"/>
    <col min="10" max="10" width="13.42578125" style="379" bestFit="1" customWidth="1"/>
    <col min="11" max="11" width="10" style="22" bestFit="1" customWidth="1"/>
    <col min="12" max="12" width="10.42578125" style="22" bestFit="1" customWidth="1"/>
    <col min="13" max="13" width="18.140625" style="22" bestFit="1" customWidth="1"/>
    <col min="14" max="14" width="17.42578125" style="22" bestFit="1" customWidth="1"/>
    <col min="15" max="17" width="17.85546875" style="22" bestFit="1" customWidth="1"/>
    <col min="18" max="21" width="8.42578125" style="22" bestFit="1" customWidth="1"/>
    <col min="22" max="16384" width="11.42578125" style="22"/>
  </cols>
  <sheetData>
    <row r="1" spans="1:21" ht="25.15" customHeight="1">
      <c r="A1" s="605" t="s">
        <v>91</v>
      </c>
      <c r="B1" s="606"/>
      <c r="C1" s="606"/>
      <c r="D1" s="606"/>
      <c r="E1" s="606"/>
      <c r="F1" s="606"/>
      <c r="G1" s="606"/>
      <c r="H1" s="606"/>
      <c r="I1" s="606"/>
      <c r="J1" s="606"/>
      <c r="K1" s="606"/>
      <c r="L1" s="606"/>
      <c r="M1" s="606"/>
      <c r="N1" s="606"/>
      <c r="O1" s="606"/>
      <c r="P1" s="606"/>
      <c r="Q1" s="606"/>
      <c r="R1" s="606"/>
      <c r="S1" s="606"/>
      <c r="T1" s="606"/>
      <c r="U1" s="607"/>
    </row>
    <row r="2" spans="1:21" ht="33.75" customHeight="1">
      <c r="A2" s="608" t="s">
        <v>313</v>
      </c>
      <c r="B2" s="609"/>
      <c r="C2" s="609"/>
      <c r="D2" s="609"/>
      <c r="E2" s="609"/>
      <c r="F2" s="609"/>
      <c r="G2" s="609"/>
      <c r="H2" s="609"/>
      <c r="I2" s="609"/>
      <c r="J2" s="609"/>
      <c r="K2" s="609"/>
      <c r="L2" s="609"/>
      <c r="M2" s="609"/>
      <c r="N2" s="609"/>
      <c r="O2" s="609"/>
      <c r="P2" s="609"/>
      <c r="Q2" s="609"/>
      <c r="R2" s="609"/>
      <c r="S2" s="609"/>
      <c r="T2" s="609"/>
      <c r="U2" s="610"/>
    </row>
    <row r="3" spans="1:21" ht="6" customHeight="1">
      <c r="U3" s="66"/>
    </row>
    <row r="4" spans="1:21" ht="20.100000000000001" customHeight="1">
      <c r="A4" s="570" t="s">
        <v>306</v>
      </c>
      <c r="B4" s="614"/>
      <c r="C4" s="614"/>
      <c r="D4" s="614"/>
      <c r="E4" s="614"/>
      <c r="F4" s="614"/>
      <c r="G4" s="614"/>
      <c r="H4" s="614"/>
      <c r="I4" s="614"/>
      <c r="J4" s="614"/>
      <c r="K4" s="614"/>
      <c r="L4" s="614"/>
      <c r="M4" s="614"/>
      <c r="N4" s="614"/>
      <c r="O4" s="614"/>
      <c r="P4" s="614"/>
      <c r="Q4" s="614"/>
      <c r="R4" s="614"/>
      <c r="S4" s="614"/>
      <c r="T4" s="614"/>
      <c r="U4" s="615"/>
    </row>
    <row r="5" spans="1:21" ht="20.100000000000001" customHeight="1">
      <c r="A5" s="616" t="s">
        <v>205</v>
      </c>
      <c r="B5" s="617"/>
      <c r="C5" s="617"/>
      <c r="D5" s="617"/>
      <c r="E5" s="617"/>
      <c r="F5" s="617"/>
      <c r="G5" s="617"/>
      <c r="H5" s="617"/>
      <c r="I5" s="617"/>
      <c r="J5" s="617"/>
      <c r="K5" s="617"/>
      <c r="L5" s="617"/>
      <c r="M5" s="617"/>
      <c r="N5" s="617"/>
      <c r="O5" s="617"/>
      <c r="P5" s="617"/>
      <c r="Q5" s="617"/>
      <c r="R5" s="617"/>
      <c r="S5" s="617"/>
      <c r="T5" s="617"/>
      <c r="U5" s="618"/>
    </row>
    <row r="6" spans="1:21" ht="15" customHeight="1">
      <c r="A6" s="619" t="s">
        <v>85</v>
      </c>
      <c r="B6" s="611" t="s">
        <v>44</v>
      </c>
      <c r="C6" s="611" t="s">
        <v>42</v>
      </c>
      <c r="D6" s="611" t="s">
        <v>43</v>
      </c>
      <c r="E6" s="611" t="s">
        <v>12</v>
      </c>
      <c r="F6" s="611" t="s">
        <v>13</v>
      </c>
      <c r="G6" s="611" t="s">
        <v>28</v>
      </c>
      <c r="H6" s="380" t="s">
        <v>15</v>
      </c>
      <c r="I6" s="380"/>
      <c r="J6" s="380"/>
      <c r="K6" s="112"/>
      <c r="L6" s="112"/>
      <c r="M6" s="112"/>
      <c r="N6" s="112"/>
      <c r="O6" s="112"/>
      <c r="P6" s="112"/>
      <c r="Q6" s="112"/>
      <c r="R6" s="112"/>
      <c r="S6" s="112"/>
      <c r="T6" s="112"/>
      <c r="U6" s="113"/>
    </row>
    <row r="7" spans="1:21" ht="15" customHeight="1">
      <c r="A7" s="620"/>
      <c r="B7" s="612"/>
      <c r="C7" s="612"/>
      <c r="D7" s="612"/>
      <c r="E7" s="612"/>
      <c r="F7" s="612"/>
      <c r="G7" s="612"/>
      <c r="H7" s="628" t="s">
        <v>14</v>
      </c>
      <c r="I7" s="629"/>
      <c r="J7" s="630"/>
      <c r="K7" s="622" t="s">
        <v>48</v>
      </c>
      <c r="L7" s="624"/>
      <c r="M7" s="622" t="s">
        <v>98</v>
      </c>
      <c r="N7" s="623"/>
      <c r="O7" s="623"/>
      <c r="P7" s="623"/>
      <c r="Q7" s="624"/>
      <c r="R7" s="625" t="s">
        <v>48</v>
      </c>
      <c r="S7" s="626"/>
      <c r="T7" s="626"/>
      <c r="U7" s="627"/>
    </row>
    <row r="8" spans="1:21" ht="33" customHeight="1">
      <c r="A8" s="621"/>
      <c r="B8" s="613"/>
      <c r="C8" s="613"/>
      <c r="D8" s="613"/>
      <c r="E8" s="613"/>
      <c r="F8" s="613"/>
      <c r="G8" s="613"/>
      <c r="H8" s="289" t="s">
        <v>128</v>
      </c>
      <c r="I8" s="289" t="s">
        <v>194</v>
      </c>
      <c r="J8" s="289" t="s">
        <v>47</v>
      </c>
      <c r="K8" s="115" t="s">
        <v>49</v>
      </c>
      <c r="L8" s="115" t="s">
        <v>50</v>
      </c>
      <c r="M8" s="114" t="s">
        <v>124</v>
      </c>
      <c r="N8" s="114" t="s">
        <v>123</v>
      </c>
      <c r="O8" s="114" t="s">
        <v>51</v>
      </c>
      <c r="P8" s="114" t="s">
        <v>52</v>
      </c>
      <c r="Q8" s="114" t="s">
        <v>115</v>
      </c>
      <c r="R8" s="115" t="s">
        <v>116</v>
      </c>
      <c r="S8" s="115" t="s">
        <v>117</v>
      </c>
      <c r="T8" s="115" t="s">
        <v>118</v>
      </c>
      <c r="U8" s="115" t="s">
        <v>119</v>
      </c>
    </row>
    <row r="9" spans="1:21" s="60" customFormat="1" ht="24">
      <c r="A9" s="130">
        <v>1</v>
      </c>
      <c r="B9" s="126"/>
      <c r="C9" s="126"/>
      <c r="D9" s="126"/>
      <c r="E9" s="126"/>
      <c r="F9" s="545" t="s">
        <v>206</v>
      </c>
      <c r="G9" s="146"/>
      <c r="H9" s="381"/>
      <c r="I9" s="381"/>
      <c r="J9" s="381"/>
      <c r="K9" s="189"/>
      <c r="L9" s="189"/>
      <c r="M9" s="176">
        <f>M10+M14+M36</f>
        <v>123103178</v>
      </c>
      <c r="N9" s="176">
        <f>N10+N14+N36</f>
        <v>129326342.51000001</v>
      </c>
      <c r="O9" s="176">
        <f>O10+O14+O36</f>
        <v>124235338.04000001</v>
      </c>
      <c r="P9" s="176">
        <f>P10+P14+P36</f>
        <v>120538848.32000001</v>
      </c>
      <c r="Q9" s="176">
        <f>Q10+Q14+Q36</f>
        <v>120538848.32000001</v>
      </c>
      <c r="R9" s="161"/>
      <c r="S9" s="161"/>
      <c r="T9" s="161"/>
      <c r="U9" s="161"/>
    </row>
    <row r="10" spans="1:21" s="60" customFormat="1" ht="12">
      <c r="A10" s="146"/>
      <c r="B10" s="146">
        <v>1</v>
      </c>
      <c r="C10" s="146"/>
      <c r="D10" s="146"/>
      <c r="E10" s="146"/>
      <c r="F10" s="545" t="s">
        <v>207</v>
      </c>
      <c r="G10" s="126"/>
      <c r="H10" s="382"/>
      <c r="I10" s="382"/>
      <c r="J10" s="382"/>
      <c r="K10" s="203"/>
      <c r="L10" s="207"/>
      <c r="M10" s="175">
        <f>M11</f>
        <v>400000</v>
      </c>
      <c r="N10" s="175">
        <f t="shared" ref="N10:Q12" si="0">N11</f>
        <v>400000</v>
      </c>
      <c r="O10" s="175">
        <f t="shared" si="0"/>
        <v>396409.43</v>
      </c>
      <c r="P10" s="175">
        <f t="shared" si="0"/>
        <v>363729.06</v>
      </c>
      <c r="Q10" s="175">
        <f t="shared" si="0"/>
        <v>363729.06</v>
      </c>
      <c r="R10" s="161"/>
      <c r="S10" s="161"/>
      <c r="T10" s="161"/>
      <c r="U10" s="161"/>
    </row>
    <row r="11" spans="1:21" s="60" customFormat="1" ht="12">
      <c r="A11" s="126"/>
      <c r="B11" s="126"/>
      <c r="C11" s="146">
        <v>2</v>
      </c>
      <c r="D11" s="146"/>
      <c r="E11" s="146"/>
      <c r="F11" s="545" t="s">
        <v>208</v>
      </c>
      <c r="G11" s="126"/>
      <c r="H11" s="191"/>
      <c r="I11" s="191"/>
      <c r="J11" s="191"/>
      <c r="K11" s="209"/>
      <c r="L11" s="210"/>
      <c r="M11" s="211">
        <f>M12</f>
        <v>400000</v>
      </c>
      <c r="N11" s="211">
        <f t="shared" si="0"/>
        <v>400000</v>
      </c>
      <c r="O11" s="211">
        <f t="shared" si="0"/>
        <v>396409.43</v>
      </c>
      <c r="P11" s="211">
        <f t="shared" si="0"/>
        <v>363729.06</v>
      </c>
      <c r="Q11" s="211">
        <f t="shared" si="0"/>
        <v>363729.06</v>
      </c>
      <c r="R11" s="212"/>
      <c r="S11" s="212"/>
      <c r="T11" s="160"/>
      <c r="U11" s="213"/>
    </row>
    <row r="12" spans="1:21" s="60" customFormat="1" ht="12">
      <c r="A12" s="126"/>
      <c r="B12" s="126"/>
      <c r="C12" s="126"/>
      <c r="D12" s="146">
        <v>4</v>
      </c>
      <c r="E12" s="146"/>
      <c r="F12" s="545" t="s">
        <v>209</v>
      </c>
      <c r="G12" s="126"/>
      <c r="H12" s="191"/>
      <c r="I12" s="191"/>
      <c r="J12" s="191"/>
      <c r="K12" s="208"/>
      <c r="L12" s="210"/>
      <c r="M12" s="211">
        <f>M13</f>
        <v>400000</v>
      </c>
      <c r="N12" s="211">
        <f t="shared" si="0"/>
        <v>400000</v>
      </c>
      <c r="O12" s="211">
        <f t="shared" si="0"/>
        <v>396409.43</v>
      </c>
      <c r="P12" s="211">
        <f t="shared" si="0"/>
        <v>363729.06</v>
      </c>
      <c r="Q12" s="211">
        <f t="shared" si="0"/>
        <v>363729.06</v>
      </c>
      <c r="R12" s="212"/>
      <c r="S12" s="212"/>
      <c r="T12" s="213"/>
      <c r="U12" s="213"/>
    </row>
    <row r="13" spans="1:21" s="411" customFormat="1" ht="24">
      <c r="A13" s="260"/>
      <c r="B13" s="260"/>
      <c r="C13" s="260"/>
      <c r="D13" s="260"/>
      <c r="E13" s="403">
        <v>201</v>
      </c>
      <c r="F13" s="352" t="s">
        <v>211</v>
      </c>
      <c r="G13" s="403" t="s">
        <v>212</v>
      </c>
      <c r="H13" s="427">
        <v>8</v>
      </c>
      <c r="I13" s="427">
        <v>0</v>
      </c>
      <c r="J13" s="427">
        <v>8</v>
      </c>
      <c r="K13" s="424">
        <f>IFERROR(J13/H13*100,0)</f>
        <v>100</v>
      </c>
      <c r="L13" s="424">
        <f>IFERROR(J13/I13*100,0)</f>
        <v>0</v>
      </c>
      <c r="M13" s="188">
        <v>400000</v>
      </c>
      <c r="N13" s="188">
        <v>400000</v>
      </c>
      <c r="O13" s="188">
        <v>396409.43</v>
      </c>
      <c r="P13" s="188">
        <v>363729.06</v>
      </c>
      <c r="Q13" s="188">
        <v>363729.06</v>
      </c>
      <c r="R13" s="409">
        <f>IFERROR(O13/M13*100,0)</f>
        <v>99.102357499999997</v>
      </c>
      <c r="S13" s="409">
        <f>IFERROR(O13/N13*100,0)</f>
        <v>99.102357499999997</v>
      </c>
      <c r="T13" s="409">
        <f>IFERROR(P13/M13*100,0)</f>
        <v>90.932265000000001</v>
      </c>
      <c r="U13" s="409">
        <f>IFERROR(P13/N13*100,0)</f>
        <v>90.932265000000001</v>
      </c>
    </row>
    <row r="14" spans="1:21" s="411" customFormat="1" ht="12">
      <c r="A14" s="260"/>
      <c r="B14" s="260">
        <v>2</v>
      </c>
      <c r="C14" s="260"/>
      <c r="D14" s="260"/>
      <c r="E14" s="260"/>
      <c r="F14" s="352" t="s">
        <v>213</v>
      </c>
      <c r="G14" s="158"/>
      <c r="H14" s="427"/>
      <c r="I14" s="427"/>
      <c r="J14" s="427"/>
      <c r="K14" s="424"/>
      <c r="L14" s="424"/>
      <c r="M14" s="410">
        <f>M15+M18+M21+M27+M31</f>
        <v>122353178</v>
      </c>
      <c r="N14" s="410">
        <f>N15+N18+N21+N27+N31</f>
        <v>128753044.51000001</v>
      </c>
      <c r="O14" s="410">
        <f>O15+O18+O21+O27+O31</f>
        <v>123670630.61</v>
      </c>
      <c r="P14" s="410">
        <f>P15+P18+P21+P27+P31</f>
        <v>120010157.26000001</v>
      </c>
      <c r="Q14" s="410">
        <f>Q15+Q18+Q21+Q27+Q31</f>
        <v>120010157.26000001</v>
      </c>
      <c r="R14" s="409"/>
      <c r="S14" s="409"/>
      <c r="T14" s="409"/>
      <c r="U14" s="409"/>
    </row>
    <row r="15" spans="1:21" s="411" customFormat="1" ht="24">
      <c r="A15" s="260"/>
      <c r="B15" s="260"/>
      <c r="C15" s="260">
        <v>2</v>
      </c>
      <c r="D15" s="260"/>
      <c r="E15" s="260"/>
      <c r="F15" s="352" t="s">
        <v>214</v>
      </c>
      <c r="G15" s="158"/>
      <c r="H15" s="427"/>
      <c r="I15" s="427"/>
      <c r="J15" s="427"/>
      <c r="K15" s="424"/>
      <c r="L15" s="424"/>
      <c r="M15" s="188">
        <f>M16</f>
        <v>100000</v>
      </c>
      <c r="N15" s="188">
        <f t="shared" ref="N15:Q16" si="1">N16</f>
        <v>100000</v>
      </c>
      <c r="O15" s="188">
        <f t="shared" si="1"/>
        <v>100000</v>
      </c>
      <c r="P15" s="188">
        <f t="shared" si="1"/>
        <v>99963.19</v>
      </c>
      <c r="Q15" s="188">
        <f t="shared" si="1"/>
        <v>99963.19</v>
      </c>
      <c r="R15" s="409"/>
      <c r="S15" s="409"/>
      <c r="T15" s="409"/>
      <c r="U15" s="409"/>
    </row>
    <row r="16" spans="1:21" s="411" customFormat="1" ht="12">
      <c r="A16" s="260"/>
      <c r="B16" s="260"/>
      <c r="C16" s="260"/>
      <c r="D16" s="260">
        <v>6</v>
      </c>
      <c r="E16" s="260"/>
      <c r="F16" s="352" t="s">
        <v>215</v>
      </c>
      <c r="G16" s="158"/>
      <c r="H16" s="427"/>
      <c r="I16" s="427"/>
      <c r="J16" s="427"/>
      <c r="K16" s="424"/>
      <c r="L16" s="424"/>
      <c r="M16" s="188">
        <f>M17</f>
        <v>100000</v>
      </c>
      <c r="N16" s="188">
        <f t="shared" si="1"/>
        <v>100000</v>
      </c>
      <c r="O16" s="188">
        <f t="shared" si="1"/>
        <v>100000</v>
      </c>
      <c r="P16" s="188">
        <f t="shared" si="1"/>
        <v>99963.19</v>
      </c>
      <c r="Q16" s="188">
        <f t="shared" si="1"/>
        <v>99963.19</v>
      </c>
      <c r="R16" s="409"/>
      <c r="S16" s="409"/>
      <c r="T16" s="409"/>
      <c r="U16" s="409"/>
    </row>
    <row r="17" spans="1:21" s="411" customFormat="1" ht="12">
      <c r="A17" s="260"/>
      <c r="B17" s="260"/>
      <c r="C17" s="260"/>
      <c r="D17" s="260"/>
      <c r="E17" s="260">
        <v>203</v>
      </c>
      <c r="F17" s="352" t="s">
        <v>216</v>
      </c>
      <c r="G17" s="158" t="s">
        <v>217</v>
      </c>
      <c r="H17" s="427">
        <v>3500</v>
      </c>
      <c r="I17" s="428">
        <v>0</v>
      </c>
      <c r="J17" s="428">
        <v>4089</v>
      </c>
      <c r="K17" s="424">
        <f>IFERROR(J17/H17*100,0)</f>
        <v>116.82857142857144</v>
      </c>
      <c r="L17" s="424">
        <f>IFERROR(J17/I17*100,0)</f>
        <v>0</v>
      </c>
      <c r="M17" s="188">
        <v>100000</v>
      </c>
      <c r="N17" s="188">
        <v>100000</v>
      </c>
      <c r="O17" s="188">
        <v>100000</v>
      </c>
      <c r="P17" s="188">
        <v>99963.19</v>
      </c>
      <c r="Q17" s="188">
        <v>99963.19</v>
      </c>
      <c r="R17" s="409">
        <f>IFERROR(O17/M17*100,0)</f>
        <v>100</v>
      </c>
      <c r="S17" s="409">
        <f>IFERROR(O17/N17*100,0)</f>
        <v>100</v>
      </c>
      <c r="T17" s="409">
        <f>IFERROR(P17/M17*100,0)</f>
        <v>99.963189999999997</v>
      </c>
      <c r="U17" s="409">
        <f>IFERROR(P17/N17*100,0)</f>
        <v>99.963189999999997</v>
      </c>
    </row>
    <row r="18" spans="1:21" s="411" customFormat="1" ht="12">
      <c r="A18" s="260"/>
      <c r="B18" s="260"/>
      <c r="C18" s="260">
        <v>3</v>
      </c>
      <c r="D18" s="260"/>
      <c r="E18" s="403"/>
      <c r="F18" s="352" t="s">
        <v>218</v>
      </c>
      <c r="G18" s="158"/>
      <c r="H18" s="427"/>
      <c r="I18" s="428"/>
      <c r="J18" s="428"/>
      <c r="K18" s="429"/>
      <c r="L18" s="429"/>
      <c r="M18" s="188">
        <f>M19</f>
        <v>0</v>
      </c>
      <c r="N18" s="188">
        <f t="shared" ref="N18:Q19" si="2">N19</f>
        <v>412585</v>
      </c>
      <c r="O18" s="188">
        <f t="shared" si="2"/>
        <v>412567.95999999996</v>
      </c>
      <c r="P18" s="188">
        <f t="shared" si="2"/>
        <v>381231.11</v>
      </c>
      <c r="Q18" s="188">
        <f t="shared" si="2"/>
        <v>381231.11</v>
      </c>
      <c r="R18" s="429"/>
      <c r="S18" s="429"/>
      <c r="T18" s="429"/>
      <c r="U18" s="429"/>
    </row>
    <row r="19" spans="1:21" s="411" customFormat="1" ht="24">
      <c r="A19" s="260"/>
      <c r="B19" s="260"/>
      <c r="C19" s="260"/>
      <c r="D19" s="260">
        <v>3</v>
      </c>
      <c r="E19" s="403"/>
      <c r="F19" s="352" t="s">
        <v>219</v>
      </c>
      <c r="G19" s="158"/>
      <c r="H19" s="427"/>
      <c r="I19" s="428"/>
      <c r="J19" s="428"/>
      <c r="K19" s="429"/>
      <c r="L19" s="429"/>
      <c r="M19" s="188">
        <f>M20</f>
        <v>0</v>
      </c>
      <c r="N19" s="188">
        <f t="shared" si="2"/>
        <v>412585</v>
      </c>
      <c r="O19" s="188">
        <f t="shared" si="2"/>
        <v>412567.95999999996</v>
      </c>
      <c r="P19" s="188">
        <f t="shared" si="2"/>
        <v>381231.11</v>
      </c>
      <c r="Q19" s="188">
        <f t="shared" si="2"/>
        <v>381231.11</v>
      </c>
      <c r="R19" s="429"/>
      <c r="S19" s="429"/>
      <c r="T19" s="429"/>
      <c r="U19" s="429"/>
    </row>
    <row r="20" spans="1:21" s="411" customFormat="1" ht="36">
      <c r="A20" s="260"/>
      <c r="B20" s="260"/>
      <c r="C20" s="260"/>
      <c r="D20" s="260"/>
      <c r="E20" s="403">
        <v>207</v>
      </c>
      <c r="F20" s="352" t="s">
        <v>220</v>
      </c>
      <c r="G20" s="238" t="s">
        <v>221</v>
      </c>
      <c r="H20" s="427">
        <v>0</v>
      </c>
      <c r="I20" s="430">
        <v>1</v>
      </c>
      <c r="J20" s="428">
        <v>1</v>
      </c>
      <c r="K20" s="429">
        <f>IFERROR(J20/H20*100,0)</f>
        <v>0</v>
      </c>
      <c r="L20" s="429">
        <f>IFERROR(J20/I20*100,0)</f>
        <v>100</v>
      </c>
      <c r="M20" s="188">
        <v>0</v>
      </c>
      <c r="N20" s="188">
        <v>412585</v>
      </c>
      <c r="O20" s="188">
        <v>412567.95999999996</v>
      </c>
      <c r="P20" s="188">
        <v>381231.11</v>
      </c>
      <c r="Q20" s="188">
        <v>381231.11</v>
      </c>
      <c r="R20" s="429">
        <f>IFERROR(O20/M20*100,0)</f>
        <v>0</v>
      </c>
      <c r="S20" s="429">
        <f>IFERROR(O20/N20*100,0)</f>
        <v>99.995869941951341</v>
      </c>
      <c r="T20" s="429">
        <f>IFERROR(P20/M20*100,0)</f>
        <v>0</v>
      </c>
      <c r="U20" s="429">
        <f>IFERROR(P20/N20*100,0)</f>
        <v>92.400622901947472</v>
      </c>
    </row>
    <row r="21" spans="1:21" s="411" customFormat="1" ht="24">
      <c r="A21" s="260"/>
      <c r="B21" s="260"/>
      <c r="C21" s="260">
        <v>4</v>
      </c>
      <c r="D21" s="260"/>
      <c r="E21" s="260"/>
      <c r="F21" s="352" t="s">
        <v>222</v>
      </c>
      <c r="G21" s="158"/>
      <c r="H21" s="427"/>
      <c r="I21" s="427"/>
      <c r="J21" s="427"/>
      <c r="K21" s="424"/>
      <c r="L21" s="424"/>
      <c r="M21" s="188">
        <f>M22+M25</f>
        <v>27720906</v>
      </c>
      <c r="N21" s="188">
        <f>N22+N25</f>
        <v>31153580.350000001</v>
      </c>
      <c r="O21" s="188">
        <f>O22+O25</f>
        <v>29017665.68</v>
      </c>
      <c r="P21" s="188">
        <f>P22+P25</f>
        <v>26813034.289999995</v>
      </c>
      <c r="Q21" s="188">
        <f>Q22+Q25</f>
        <v>26813034.289999995</v>
      </c>
      <c r="R21" s="409"/>
      <c r="S21" s="409"/>
      <c r="T21" s="409"/>
      <c r="U21" s="409"/>
    </row>
    <row r="22" spans="1:21" s="411" customFormat="1" ht="12">
      <c r="A22" s="260"/>
      <c r="B22" s="260"/>
      <c r="C22" s="260"/>
      <c r="D22" s="260">
        <v>1</v>
      </c>
      <c r="E22" s="260"/>
      <c r="F22" s="352" t="s">
        <v>223</v>
      </c>
      <c r="G22" s="158"/>
      <c r="H22" s="427"/>
      <c r="I22" s="427"/>
      <c r="J22" s="427"/>
      <c r="K22" s="424"/>
      <c r="L22" s="424"/>
      <c r="M22" s="188">
        <f>M23+M24</f>
        <v>4925983</v>
      </c>
      <c r="N22" s="188">
        <f>N23+N24</f>
        <v>7131538.3799999999</v>
      </c>
      <c r="O22" s="188">
        <f>O23+O24</f>
        <v>7091293.9399999995</v>
      </c>
      <c r="P22" s="188">
        <f>P23+P24</f>
        <v>5727659.8200000003</v>
      </c>
      <c r="Q22" s="188">
        <f>Q23+Q24</f>
        <v>5727659.8200000003</v>
      </c>
      <c r="R22" s="409"/>
      <c r="S22" s="409"/>
      <c r="T22" s="409"/>
      <c r="U22" s="409"/>
    </row>
    <row r="23" spans="1:21" s="411" customFormat="1" ht="24">
      <c r="A23" s="260"/>
      <c r="B23" s="260"/>
      <c r="C23" s="260"/>
      <c r="D23" s="260"/>
      <c r="E23" s="260">
        <v>211</v>
      </c>
      <c r="F23" s="352" t="s">
        <v>224</v>
      </c>
      <c r="G23" s="158" t="s">
        <v>225</v>
      </c>
      <c r="H23" s="427">
        <v>600</v>
      </c>
      <c r="I23" s="427">
        <v>600</v>
      </c>
      <c r="J23" s="427">
        <v>591</v>
      </c>
      <c r="K23" s="424">
        <f>IFERROR(J23/H23*100,0)</f>
        <v>98.5</v>
      </c>
      <c r="L23" s="424">
        <f>IFERROR(J23/I23*100,0)</f>
        <v>98.5</v>
      </c>
      <c r="M23" s="192">
        <v>4101444</v>
      </c>
      <c r="N23" s="192">
        <v>5151829.38</v>
      </c>
      <c r="O23" s="192">
        <v>5133873.8</v>
      </c>
      <c r="P23" s="192">
        <v>4970807.24</v>
      </c>
      <c r="Q23" s="192">
        <v>4970807.24</v>
      </c>
      <c r="R23" s="409">
        <f>IFERROR(O23/M23*100,0)</f>
        <v>125.1723490556009</v>
      </c>
      <c r="S23" s="409">
        <f>IFERROR(O23/N23*100,0)</f>
        <v>99.651471765161602</v>
      </c>
      <c r="T23" s="409">
        <f>IFERROR(P23/M23*100,0)</f>
        <v>121.1965161538229</v>
      </c>
      <c r="U23" s="409">
        <f>IFERROR(P23/N23*100,0)</f>
        <v>96.486255140693345</v>
      </c>
    </row>
    <row r="24" spans="1:21" s="411" customFormat="1" ht="36">
      <c r="A24" s="260"/>
      <c r="B24" s="260"/>
      <c r="C24" s="260"/>
      <c r="D24" s="260"/>
      <c r="E24" s="260">
        <v>212</v>
      </c>
      <c r="F24" s="352" t="s">
        <v>226</v>
      </c>
      <c r="G24" s="158" t="s">
        <v>221</v>
      </c>
      <c r="H24" s="427">
        <v>2</v>
      </c>
      <c r="I24" s="427">
        <v>5</v>
      </c>
      <c r="J24" s="427">
        <v>3</v>
      </c>
      <c r="K24" s="424">
        <f>IFERROR(J24/H24*100,0)</f>
        <v>150</v>
      </c>
      <c r="L24" s="424">
        <f>IFERROR(J24/I24*100,0)</f>
        <v>60</v>
      </c>
      <c r="M24" s="192">
        <v>824539</v>
      </c>
      <c r="N24" s="192">
        <v>1979709</v>
      </c>
      <c r="O24" s="188">
        <v>1957420.14</v>
      </c>
      <c r="P24" s="188">
        <v>756852.58000000007</v>
      </c>
      <c r="Q24" s="188">
        <v>756852.58000000007</v>
      </c>
      <c r="R24" s="409">
        <f>IFERROR(O24/M24*100,0)</f>
        <v>237.39570111298556</v>
      </c>
      <c r="S24" s="409">
        <f>IFERROR(O24/N24*100,0)</f>
        <v>98.874134531893318</v>
      </c>
      <c r="T24" s="409">
        <f>IFERROR(P24/M24*100,0)</f>
        <v>91.790998363934278</v>
      </c>
      <c r="U24" s="409">
        <f>IFERROR(P24/N24*100,0)</f>
        <v>38.230496502263719</v>
      </c>
    </row>
    <row r="25" spans="1:21" s="411" customFormat="1" ht="12">
      <c r="A25" s="260"/>
      <c r="B25" s="260"/>
      <c r="C25" s="260"/>
      <c r="D25" s="260">
        <v>2</v>
      </c>
      <c r="E25" s="260"/>
      <c r="F25" s="352" t="s">
        <v>227</v>
      </c>
      <c r="G25" s="260"/>
      <c r="H25" s="427"/>
      <c r="I25" s="427"/>
      <c r="J25" s="427"/>
      <c r="K25" s="424"/>
      <c r="L25" s="424"/>
      <c r="M25" s="188">
        <f>M26</f>
        <v>22794923</v>
      </c>
      <c r="N25" s="188">
        <f>N26</f>
        <v>24022041.970000003</v>
      </c>
      <c r="O25" s="188">
        <f>O26</f>
        <v>21926371.739999998</v>
      </c>
      <c r="P25" s="188">
        <f>P26</f>
        <v>21085374.469999995</v>
      </c>
      <c r="Q25" s="188">
        <f>Q26</f>
        <v>21085374.469999995</v>
      </c>
      <c r="R25" s="409"/>
      <c r="S25" s="409"/>
      <c r="T25" s="409"/>
      <c r="U25" s="409"/>
    </row>
    <row r="26" spans="1:21" s="411" customFormat="1" ht="24">
      <c r="A26" s="260"/>
      <c r="B26" s="260"/>
      <c r="C26" s="260"/>
      <c r="D26" s="260"/>
      <c r="E26" s="260">
        <v>215</v>
      </c>
      <c r="F26" s="352" t="s">
        <v>230</v>
      </c>
      <c r="G26" s="158" t="s">
        <v>225</v>
      </c>
      <c r="H26" s="427">
        <v>1200</v>
      </c>
      <c r="I26" s="427">
        <v>0</v>
      </c>
      <c r="J26" s="427">
        <v>611</v>
      </c>
      <c r="K26" s="424">
        <f>IFERROR(J26/H26*100,0)</f>
        <v>50.916666666666664</v>
      </c>
      <c r="L26" s="424">
        <f>IFERROR(J26/I26*100,0)</f>
        <v>0</v>
      </c>
      <c r="M26" s="192">
        <v>22794923</v>
      </c>
      <c r="N26" s="192">
        <v>24022041.970000003</v>
      </c>
      <c r="O26" s="188">
        <v>21926371.739999998</v>
      </c>
      <c r="P26" s="188">
        <v>21085374.469999995</v>
      </c>
      <c r="Q26" s="188">
        <v>21085374.469999995</v>
      </c>
      <c r="R26" s="409">
        <f>IFERROR(O26/M26*100,0)</f>
        <v>96.18971619250479</v>
      </c>
      <c r="S26" s="409">
        <f>IFERROR(O26/N26*100,0)</f>
        <v>91.276052915829609</v>
      </c>
      <c r="T26" s="409">
        <f>IFERROR(P26/M26*100,0)</f>
        <v>92.50031013484886</v>
      </c>
      <c r="U26" s="409">
        <f>IFERROR(P26/N26*100,0)</f>
        <v>87.775112941408253</v>
      </c>
    </row>
    <row r="27" spans="1:21" s="411" customFormat="1" ht="12">
      <c r="A27" s="260"/>
      <c r="B27" s="260"/>
      <c r="C27" s="260">
        <v>5</v>
      </c>
      <c r="D27" s="260"/>
      <c r="E27" s="260"/>
      <c r="F27" s="352" t="s">
        <v>231</v>
      </c>
      <c r="G27" s="158"/>
      <c r="H27" s="427"/>
      <c r="I27" s="427"/>
      <c r="J27" s="427"/>
      <c r="K27" s="424"/>
      <c r="L27" s="424"/>
      <c r="M27" s="188">
        <f>M28</f>
        <v>8626806</v>
      </c>
      <c r="N27" s="188">
        <f>N28</f>
        <v>7607076.459999999</v>
      </c>
      <c r="O27" s="188">
        <f>O28</f>
        <v>6558992.0500000007</v>
      </c>
      <c r="P27" s="188">
        <f>P28</f>
        <v>6396410.120000001</v>
      </c>
      <c r="Q27" s="188">
        <f>Q28</f>
        <v>6396410.120000001</v>
      </c>
      <c r="R27" s="409"/>
      <c r="S27" s="409"/>
      <c r="T27" s="409"/>
      <c r="U27" s="409"/>
    </row>
    <row r="28" spans="1:21" s="411" customFormat="1" ht="12">
      <c r="A28" s="260"/>
      <c r="B28" s="260"/>
      <c r="C28" s="260"/>
      <c r="D28" s="260">
        <v>1</v>
      </c>
      <c r="E28" s="260"/>
      <c r="F28" s="352" t="s">
        <v>232</v>
      </c>
      <c r="G28" s="158"/>
      <c r="H28" s="427"/>
      <c r="I28" s="427"/>
      <c r="J28" s="427"/>
      <c r="K28" s="424"/>
      <c r="L28" s="424"/>
      <c r="M28" s="431">
        <f>M29+M30</f>
        <v>8626806</v>
      </c>
      <c r="N28" s="431">
        <f>N29+N30</f>
        <v>7607076.459999999</v>
      </c>
      <c r="O28" s="431">
        <f>O29+O30</f>
        <v>6558992.0500000007</v>
      </c>
      <c r="P28" s="431">
        <f>P29+P30</f>
        <v>6396410.120000001</v>
      </c>
      <c r="Q28" s="431">
        <f>Q29+Q30</f>
        <v>6396410.120000001</v>
      </c>
      <c r="R28" s="409"/>
      <c r="S28" s="409"/>
      <c r="T28" s="409"/>
      <c r="U28" s="409"/>
    </row>
    <row r="29" spans="1:21" s="411" customFormat="1" ht="12">
      <c r="A29" s="260"/>
      <c r="B29" s="260"/>
      <c r="C29" s="260"/>
      <c r="D29" s="260"/>
      <c r="E29" s="260">
        <v>216</v>
      </c>
      <c r="F29" s="352" t="s">
        <v>233</v>
      </c>
      <c r="G29" s="158" t="s">
        <v>234</v>
      </c>
      <c r="H29" s="427">
        <v>1300</v>
      </c>
      <c r="I29" s="427">
        <v>0</v>
      </c>
      <c r="J29" s="427">
        <v>1323</v>
      </c>
      <c r="K29" s="424">
        <f>IFERROR(J29/H29*100,0)</f>
        <v>101.76923076923077</v>
      </c>
      <c r="L29" s="424">
        <f>IFERROR(J29/I29*100,0)</f>
        <v>0</v>
      </c>
      <c r="M29" s="432">
        <v>800000</v>
      </c>
      <c r="N29" s="192">
        <v>599996</v>
      </c>
      <c r="O29" s="188">
        <v>543898.37999999989</v>
      </c>
      <c r="P29" s="188">
        <v>495880.10000000003</v>
      </c>
      <c r="Q29" s="188">
        <v>495880.10000000003</v>
      </c>
      <c r="R29" s="409">
        <f>IFERROR(O29/M29*100,0)</f>
        <v>67.987297499999983</v>
      </c>
      <c r="S29" s="409">
        <f>IFERROR(O29/N29*100,0)</f>
        <v>90.650334335562221</v>
      </c>
      <c r="T29" s="409">
        <f>IFERROR(P29/M29*100,0)</f>
        <v>61.985012500000003</v>
      </c>
      <c r="U29" s="409">
        <f>IFERROR(P29/N29*100,0)</f>
        <v>82.647234314895428</v>
      </c>
    </row>
    <row r="30" spans="1:21" s="411" customFormat="1" ht="48">
      <c r="A30" s="260"/>
      <c r="B30" s="260"/>
      <c r="C30" s="260"/>
      <c r="D30" s="260"/>
      <c r="E30" s="260">
        <v>218</v>
      </c>
      <c r="F30" s="352" t="s">
        <v>235</v>
      </c>
      <c r="G30" s="158" t="s">
        <v>221</v>
      </c>
      <c r="H30" s="427">
        <v>30</v>
      </c>
      <c r="I30" s="427">
        <v>31</v>
      </c>
      <c r="J30" s="427">
        <f>50-21</f>
        <v>29</v>
      </c>
      <c r="K30" s="424">
        <f>IFERROR(J30/H30*100,0)</f>
        <v>96.666666666666671</v>
      </c>
      <c r="L30" s="424">
        <f>IFERROR(J30/I30*100,0)</f>
        <v>93.548387096774192</v>
      </c>
      <c r="M30" s="432">
        <v>7826806</v>
      </c>
      <c r="N30" s="192">
        <v>7007080.459999999</v>
      </c>
      <c r="O30" s="192">
        <v>6015093.6700000009</v>
      </c>
      <c r="P30" s="192">
        <v>5900530.0200000014</v>
      </c>
      <c r="Q30" s="192">
        <v>5900530.0200000014</v>
      </c>
      <c r="R30" s="409">
        <f>IFERROR(O30/M30*100,0)</f>
        <v>76.852469193691547</v>
      </c>
      <c r="S30" s="409">
        <f>IFERROR(O30/N30*100,0)</f>
        <v>85.843079786756178</v>
      </c>
      <c r="T30" s="409">
        <f>IFERROR(P30/M30*100,0)</f>
        <v>75.388734817242195</v>
      </c>
      <c r="U30" s="409">
        <f>IFERROR(P30/N30*100,0)</f>
        <v>84.208109977946549</v>
      </c>
    </row>
    <row r="31" spans="1:21" s="411" customFormat="1" ht="12">
      <c r="A31" s="260"/>
      <c r="B31" s="260"/>
      <c r="C31" s="260">
        <v>6</v>
      </c>
      <c r="D31" s="260"/>
      <c r="E31" s="260"/>
      <c r="F31" s="352" t="s">
        <v>236</v>
      </c>
      <c r="G31" s="158"/>
      <c r="H31" s="427"/>
      <c r="I31" s="427"/>
      <c r="J31" s="427"/>
      <c r="K31" s="424"/>
      <c r="L31" s="424"/>
      <c r="M31" s="188">
        <f>M32</f>
        <v>85905466</v>
      </c>
      <c r="N31" s="188">
        <f>N32</f>
        <v>89479802.700000003</v>
      </c>
      <c r="O31" s="188">
        <f>O32</f>
        <v>87581404.920000002</v>
      </c>
      <c r="P31" s="188">
        <f>P32</f>
        <v>86319518.550000012</v>
      </c>
      <c r="Q31" s="188">
        <f>Q32</f>
        <v>86319518.550000012</v>
      </c>
      <c r="R31" s="409"/>
      <c r="S31" s="409"/>
      <c r="T31" s="409"/>
      <c r="U31" s="409"/>
    </row>
    <row r="32" spans="1:21" s="411" customFormat="1" ht="24">
      <c r="A32" s="260"/>
      <c r="B32" s="260"/>
      <c r="C32" s="260"/>
      <c r="D32" s="260">
        <v>9</v>
      </c>
      <c r="E32" s="260"/>
      <c r="F32" s="352" t="s">
        <v>237</v>
      </c>
      <c r="G32" s="158"/>
      <c r="H32" s="427"/>
      <c r="I32" s="427"/>
      <c r="J32" s="427"/>
      <c r="K32" s="424"/>
      <c r="L32" s="424"/>
      <c r="M32" s="188">
        <f>M33+M34+M35</f>
        <v>85905466</v>
      </c>
      <c r="N32" s="188">
        <f>N33+N34+N35</f>
        <v>89479802.700000003</v>
      </c>
      <c r="O32" s="188">
        <f>O33+O34+O35</f>
        <v>87581404.920000002</v>
      </c>
      <c r="P32" s="188">
        <f>P33+P34+P35</f>
        <v>86319518.550000012</v>
      </c>
      <c r="Q32" s="188">
        <f>Q33+Q34+Q35</f>
        <v>86319518.550000012</v>
      </c>
      <c r="R32" s="409"/>
      <c r="S32" s="409"/>
      <c r="T32" s="409"/>
      <c r="U32" s="409"/>
    </row>
    <row r="33" spans="1:21" s="411" customFormat="1" ht="60">
      <c r="A33" s="260"/>
      <c r="B33" s="260"/>
      <c r="C33" s="260"/>
      <c r="D33" s="260"/>
      <c r="E33" s="260">
        <v>228</v>
      </c>
      <c r="F33" s="352" t="s">
        <v>239</v>
      </c>
      <c r="G33" s="158" t="s">
        <v>221</v>
      </c>
      <c r="H33" s="427">
        <v>7</v>
      </c>
      <c r="I33" s="427">
        <v>8</v>
      </c>
      <c r="J33" s="427">
        <v>7</v>
      </c>
      <c r="K33" s="424">
        <f>IFERROR(J33/H33*100,0)</f>
        <v>100</v>
      </c>
      <c r="L33" s="424">
        <f>IFERROR(J33/I33*100,0)</f>
        <v>87.5</v>
      </c>
      <c r="M33" s="188">
        <v>1728143</v>
      </c>
      <c r="N33" s="188">
        <v>4326699.38</v>
      </c>
      <c r="O33" s="188">
        <v>4280086.2300000004</v>
      </c>
      <c r="P33" s="188">
        <v>4048637.3400000003</v>
      </c>
      <c r="Q33" s="188">
        <v>4048637.3400000003</v>
      </c>
      <c r="R33" s="409">
        <f>IFERROR(O33/M33*100,0)</f>
        <v>247.66967953462188</v>
      </c>
      <c r="S33" s="409">
        <f>IFERROR(O33/N33*100,0)</f>
        <v>98.922662614013191</v>
      </c>
      <c r="T33" s="409">
        <f>IFERROR(P33/M33*100,0)</f>
        <v>234.27675487503063</v>
      </c>
      <c r="U33" s="409">
        <f>IFERROR(P33/N33*100,0)</f>
        <v>93.573345047143093</v>
      </c>
    </row>
    <row r="34" spans="1:21" s="411" customFormat="1" ht="36">
      <c r="A34" s="260"/>
      <c r="B34" s="260"/>
      <c r="C34" s="260"/>
      <c r="D34" s="260"/>
      <c r="E34" s="260">
        <v>229</v>
      </c>
      <c r="F34" s="352" t="s">
        <v>240</v>
      </c>
      <c r="G34" s="158" t="s">
        <v>234</v>
      </c>
      <c r="H34" s="427">
        <v>900</v>
      </c>
      <c r="I34" s="427">
        <v>900</v>
      </c>
      <c r="J34" s="427">
        <v>898</v>
      </c>
      <c r="K34" s="424">
        <f>IFERROR(J34/H34*100,0)</f>
        <v>99.777777777777771</v>
      </c>
      <c r="L34" s="424">
        <f>IFERROR(J34/I34*100,0)</f>
        <v>99.777777777777771</v>
      </c>
      <c r="M34" s="188">
        <v>4925135</v>
      </c>
      <c r="N34" s="188">
        <v>5587135</v>
      </c>
      <c r="O34" s="188">
        <v>5580094.9900000002</v>
      </c>
      <c r="P34" s="188">
        <v>5579716.2000000002</v>
      </c>
      <c r="Q34" s="188">
        <v>5579716.2000000002</v>
      </c>
      <c r="R34" s="409">
        <f>IFERROR(O34/M34*100,0)</f>
        <v>113.29831547764681</v>
      </c>
      <c r="S34" s="409">
        <f>IFERROR(O34/N34*100,0)</f>
        <v>99.873996064172431</v>
      </c>
      <c r="T34" s="409">
        <f>IFERROR(P34/M34*100,0)</f>
        <v>113.29062452095222</v>
      </c>
      <c r="U34" s="409">
        <f>IFERROR(P34/N34*100,0)</f>
        <v>99.867216381920258</v>
      </c>
    </row>
    <row r="35" spans="1:21" s="411" customFormat="1" ht="24">
      <c r="A35" s="260"/>
      <c r="B35" s="260"/>
      <c r="C35" s="260"/>
      <c r="D35" s="260"/>
      <c r="E35" s="260">
        <v>230</v>
      </c>
      <c r="F35" s="352" t="s">
        <v>241</v>
      </c>
      <c r="G35" s="158" t="s">
        <v>234</v>
      </c>
      <c r="H35" s="427">
        <v>17230</v>
      </c>
      <c r="I35" s="427">
        <v>17230</v>
      </c>
      <c r="J35" s="427">
        <v>36515</v>
      </c>
      <c r="K35" s="424">
        <f>IFERROR(J35/H35*100,0)</f>
        <v>211.92687173534534</v>
      </c>
      <c r="L35" s="424">
        <f>IFERROR(J35/I35*100,0)</f>
        <v>211.92687173534534</v>
      </c>
      <c r="M35" s="188">
        <v>79252188</v>
      </c>
      <c r="N35" s="188">
        <v>79565968.320000008</v>
      </c>
      <c r="O35" s="188">
        <v>77721223.700000003</v>
      </c>
      <c r="P35" s="188">
        <v>76691165.010000005</v>
      </c>
      <c r="Q35" s="188">
        <v>76691165.010000005</v>
      </c>
      <c r="R35" s="409">
        <f>IFERROR(O35/M35*100,0)</f>
        <v>98.068237182297096</v>
      </c>
      <c r="S35" s="409">
        <f>IFERROR(O35/N35*100,0)</f>
        <v>97.681490392248136</v>
      </c>
      <c r="T35" s="409">
        <f>IFERROR(P35/M35*100,0)</f>
        <v>96.768514466755178</v>
      </c>
      <c r="U35" s="409">
        <f>IFERROR(P35/N35*100,0)</f>
        <v>96.386893328014239</v>
      </c>
    </row>
    <row r="36" spans="1:21" s="411" customFormat="1" ht="12">
      <c r="A36" s="260"/>
      <c r="B36" s="260">
        <v>3</v>
      </c>
      <c r="C36" s="260"/>
      <c r="D36" s="260"/>
      <c r="E36" s="260"/>
      <c r="F36" s="352" t="s">
        <v>242</v>
      </c>
      <c r="G36" s="158"/>
      <c r="H36" s="427"/>
      <c r="I36" s="427"/>
      <c r="J36" s="427"/>
      <c r="K36" s="424"/>
      <c r="L36" s="424"/>
      <c r="M36" s="188">
        <f>M37</f>
        <v>350000</v>
      </c>
      <c r="N36" s="188">
        <f t="shared" ref="N36:Q38" si="3">N37</f>
        <v>173298</v>
      </c>
      <c r="O36" s="188">
        <f t="shared" si="3"/>
        <v>168298</v>
      </c>
      <c r="P36" s="188">
        <f t="shared" si="3"/>
        <v>164962</v>
      </c>
      <c r="Q36" s="188">
        <f t="shared" si="3"/>
        <v>164962</v>
      </c>
      <c r="R36" s="409"/>
      <c r="S36" s="409"/>
      <c r="T36" s="409"/>
      <c r="U36" s="409"/>
    </row>
    <row r="37" spans="1:21" s="411" customFormat="1" ht="36">
      <c r="A37" s="260"/>
      <c r="B37" s="260"/>
      <c r="C37" s="260">
        <v>1</v>
      </c>
      <c r="D37" s="260"/>
      <c r="E37" s="260"/>
      <c r="F37" s="546" t="s">
        <v>243</v>
      </c>
      <c r="G37" s="158"/>
      <c r="H37" s="427"/>
      <c r="I37" s="427"/>
      <c r="J37" s="427"/>
      <c r="K37" s="424"/>
      <c r="L37" s="424"/>
      <c r="M37" s="188">
        <f>M38</f>
        <v>350000</v>
      </c>
      <c r="N37" s="188">
        <f t="shared" si="3"/>
        <v>173298</v>
      </c>
      <c r="O37" s="188">
        <f t="shared" si="3"/>
        <v>168298</v>
      </c>
      <c r="P37" s="188">
        <f t="shared" si="3"/>
        <v>164962</v>
      </c>
      <c r="Q37" s="188">
        <f t="shared" si="3"/>
        <v>164962</v>
      </c>
      <c r="R37" s="409"/>
      <c r="S37" s="409"/>
      <c r="T37" s="409"/>
      <c r="U37" s="409"/>
    </row>
    <row r="38" spans="1:21" s="411" customFormat="1" ht="24">
      <c r="A38" s="260"/>
      <c r="B38" s="196"/>
      <c r="C38" s="196"/>
      <c r="D38" s="196">
        <v>2</v>
      </c>
      <c r="E38" s="196"/>
      <c r="F38" s="398" t="s">
        <v>244</v>
      </c>
      <c r="G38" s="415"/>
      <c r="H38" s="433"/>
      <c r="I38" s="433"/>
      <c r="J38" s="433"/>
      <c r="K38" s="434"/>
      <c r="L38" s="434"/>
      <c r="M38" s="401">
        <f>M39</f>
        <v>350000</v>
      </c>
      <c r="N38" s="401">
        <f>N39</f>
        <v>173298</v>
      </c>
      <c r="O38" s="401">
        <f t="shared" si="3"/>
        <v>168298</v>
      </c>
      <c r="P38" s="401">
        <f t="shared" si="3"/>
        <v>164962</v>
      </c>
      <c r="Q38" s="401">
        <f t="shared" si="3"/>
        <v>164962</v>
      </c>
      <c r="R38" s="418"/>
      <c r="S38" s="418"/>
      <c r="T38" s="418"/>
      <c r="U38" s="418"/>
    </row>
    <row r="39" spans="1:21" s="411" customFormat="1" ht="12">
      <c r="A39" s="260"/>
      <c r="B39" s="260"/>
      <c r="C39" s="260"/>
      <c r="D39" s="260"/>
      <c r="E39" s="260">
        <v>232</v>
      </c>
      <c r="F39" s="546" t="s">
        <v>245</v>
      </c>
      <c r="G39" s="158" t="s">
        <v>234</v>
      </c>
      <c r="H39" s="427">
        <v>4300</v>
      </c>
      <c r="I39" s="427">
        <f>H39-1000</f>
        <v>3300</v>
      </c>
      <c r="J39" s="427">
        <v>3944</v>
      </c>
      <c r="K39" s="424">
        <f>IFERROR(J39/H39*100,0)</f>
        <v>91.720930232558146</v>
      </c>
      <c r="L39" s="424">
        <f>IFERROR(J39/I39*100,0)</f>
        <v>119.5151515151515</v>
      </c>
      <c r="M39" s="188">
        <v>350000</v>
      </c>
      <c r="N39" s="188">
        <v>173298</v>
      </c>
      <c r="O39" s="188">
        <v>168298</v>
      </c>
      <c r="P39" s="188">
        <v>164962</v>
      </c>
      <c r="Q39" s="188">
        <v>164962</v>
      </c>
      <c r="R39" s="409">
        <f>IFERROR(O39/M39*100,0)</f>
        <v>48.085142857142863</v>
      </c>
      <c r="S39" s="409">
        <f>IFERROR(O39/N39*100,0)</f>
        <v>97.114796477743539</v>
      </c>
      <c r="T39" s="409">
        <f>IFERROR(P39/M39*100,0)</f>
        <v>47.132000000000005</v>
      </c>
      <c r="U39" s="409">
        <f>IFERROR(P39/N39*100,0)</f>
        <v>95.189788687694033</v>
      </c>
    </row>
    <row r="40" spans="1:21" s="411" customFormat="1" ht="24">
      <c r="A40" s="260">
        <v>2</v>
      </c>
      <c r="B40" s="260"/>
      <c r="C40" s="260"/>
      <c r="D40" s="260"/>
      <c r="E40" s="260"/>
      <c r="F40" s="546" t="s">
        <v>246</v>
      </c>
      <c r="G40" s="158"/>
      <c r="H40" s="427"/>
      <c r="I40" s="427"/>
      <c r="J40" s="427"/>
      <c r="K40" s="424"/>
      <c r="L40" s="424"/>
      <c r="M40" s="186">
        <f>M41</f>
        <v>95093393</v>
      </c>
      <c r="N40" s="186">
        <f t="shared" ref="N40:Q41" si="4">N41</f>
        <v>98253877.850000009</v>
      </c>
      <c r="O40" s="186">
        <f t="shared" si="4"/>
        <v>92767265.890000015</v>
      </c>
      <c r="P40" s="186">
        <f t="shared" si="4"/>
        <v>88814911.790000007</v>
      </c>
      <c r="Q40" s="186">
        <f t="shared" si="4"/>
        <v>88814911.790000007</v>
      </c>
      <c r="R40" s="409"/>
      <c r="S40" s="409"/>
      <c r="T40" s="409"/>
      <c r="U40" s="409"/>
    </row>
    <row r="41" spans="1:21" s="420" customFormat="1">
      <c r="A41" s="260"/>
      <c r="B41" s="260">
        <v>1</v>
      </c>
      <c r="C41" s="260"/>
      <c r="D41" s="260"/>
      <c r="E41" s="260"/>
      <c r="F41" s="546" t="s">
        <v>207</v>
      </c>
      <c r="G41" s="158"/>
      <c r="H41" s="427"/>
      <c r="I41" s="427"/>
      <c r="J41" s="427"/>
      <c r="K41" s="424"/>
      <c r="L41" s="424"/>
      <c r="M41" s="188">
        <f>M42</f>
        <v>95093393</v>
      </c>
      <c r="N41" s="188">
        <f t="shared" si="4"/>
        <v>98253877.850000009</v>
      </c>
      <c r="O41" s="188">
        <f t="shared" si="4"/>
        <v>92767265.890000015</v>
      </c>
      <c r="P41" s="188">
        <f t="shared" si="4"/>
        <v>88814911.790000007</v>
      </c>
      <c r="Q41" s="188">
        <f t="shared" si="4"/>
        <v>88814911.790000007</v>
      </c>
      <c r="R41" s="409"/>
      <c r="S41" s="409"/>
      <c r="T41" s="409"/>
      <c r="U41" s="409"/>
    </row>
    <row r="42" spans="1:21" s="420" customFormat="1" ht="24">
      <c r="A42" s="260"/>
      <c r="B42" s="260"/>
      <c r="C42" s="260">
        <v>7</v>
      </c>
      <c r="D42" s="260"/>
      <c r="E42" s="260"/>
      <c r="F42" s="546" t="s">
        <v>247</v>
      </c>
      <c r="G42" s="158"/>
      <c r="H42" s="427"/>
      <c r="I42" s="427"/>
      <c r="J42" s="427"/>
      <c r="K42" s="424"/>
      <c r="L42" s="424"/>
      <c r="M42" s="188">
        <f>M43+M46</f>
        <v>95093393</v>
      </c>
      <c r="N42" s="188">
        <f>N43+N46</f>
        <v>98253877.850000009</v>
      </c>
      <c r="O42" s="188">
        <f>O43+O46</f>
        <v>92767265.890000015</v>
      </c>
      <c r="P42" s="188">
        <f>P43+P46</f>
        <v>88814911.790000007</v>
      </c>
      <c r="Q42" s="188">
        <f>Q43+Q46</f>
        <v>88814911.790000007</v>
      </c>
      <c r="R42" s="409"/>
      <c r="S42" s="409"/>
      <c r="T42" s="409"/>
      <c r="U42" s="409"/>
    </row>
    <row r="43" spans="1:21" s="420" customFormat="1">
      <c r="A43" s="260"/>
      <c r="B43" s="260"/>
      <c r="C43" s="260"/>
      <c r="D43" s="260">
        <v>1</v>
      </c>
      <c r="E43" s="260"/>
      <c r="F43" s="546" t="s">
        <v>248</v>
      </c>
      <c r="G43" s="158"/>
      <c r="H43" s="427"/>
      <c r="I43" s="427"/>
      <c r="J43" s="427"/>
      <c r="K43" s="424"/>
      <c r="L43" s="424"/>
      <c r="M43" s="188">
        <f>M44+M45</f>
        <v>3068595</v>
      </c>
      <c r="N43" s="188">
        <f>N44+N45</f>
        <v>4442187</v>
      </c>
      <c r="O43" s="188">
        <f>O44+O45</f>
        <v>3925095.36</v>
      </c>
      <c r="P43" s="188">
        <f>P44+P45</f>
        <v>2780203.05</v>
      </c>
      <c r="Q43" s="188">
        <f>Q44+Q45</f>
        <v>2780203.05</v>
      </c>
      <c r="R43" s="409"/>
      <c r="S43" s="409"/>
      <c r="T43" s="409"/>
      <c r="U43" s="409"/>
    </row>
    <row r="44" spans="1:21" s="420" customFormat="1" ht="24">
      <c r="A44" s="260"/>
      <c r="B44" s="260"/>
      <c r="C44" s="260"/>
      <c r="D44" s="260"/>
      <c r="E44" s="260">
        <v>201</v>
      </c>
      <c r="F44" s="352" t="s">
        <v>249</v>
      </c>
      <c r="G44" s="158" t="s">
        <v>225</v>
      </c>
      <c r="H44" s="427">
        <v>1</v>
      </c>
      <c r="I44" s="427">
        <v>4</v>
      </c>
      <c r="J44" s="427">
        <v>4</v>
      </c>
      <c r="K44" s="424">
        <f>IFERROR(J44/H44*100,0)</f>
        <v>400</v>
      </c>
      <c r="L44" s="424">
        <f>IFERROR(J44/I44*100,0)</f>
        <v>100</v>
      </c>
      <c r="M44" s="188">
        <v>1500000</v>
      </c>
      <c r="N44" s="188">
        <v>2873592</v>
      </c>
      <c r="O44" s="188">
        <v>2356500.36</v>
      </c>
      <c r="P44" s="188">
        <v>1211608.05</v>
      </c>
      <c r="Q44" s="188">
        <v>1211608.05</v>
      </c>
      <c r="R44" s="409">
        <f>IFERROR(O44/M44*100,0)</f>
        <v>157.10002399999999</v>
      </c>
      <c r="S44" s="409">
        <f>IFERROR(O44/N44*100,0)</f>
        <v>82.005391162002113</v>
      </c>
      <c r="T44" s="409">
        <f>IFERROR(P44/M44*100,0)</f>
        <v>80.773870000000002</v>
      </c>
      <c r="U44" s="409">
        <f>IFERROR(P44/N44*100,0)</f>
        <v>42.163537830005097</v>
      </c>
    </row>
    <row r="45" spans="1:21" s="420" customFormat="1" ht="24">
      <c r="A45" s="260"/>
      <c r="B45" s="260"/>
      <c r="C45" s="260"/>
      <c r="D45" s="260"/>
      <c r="E45" s="260">
        <v>203</v>
      </c>
      <c r="F45" s="352" t="s">
        <v>250</v>
      </c>
      <c r="G45" s="158" t="s">
        <v>248</v>
      </c>
      <c r="H45" s="427">
        <v>5</v>
      </c>
      <c r="I45" s="427">
        <v>5</v>
      </c>
      <c r="J45" s="427">
        <v>5</v>
      </c>
      <c r="K45" s="424">
        <f>IFERROR(J45/H45*100,0)</f>
        <v>100</v>
      </c>
      <c r="L45" s="424">
        <f>IFERROR(J45/I45*100,0)</f>
        <v>100</v>
      </c>
      <c r="M45" s="188">
        <v>1568595</v>
      </c>
      <c r="N45" s="188">
        <v>1568595</v>
      </c>
      <c r="O45" s="188">
        <v>1568595</v>
      </c>
      <c r="P45" s="188">
        <v>1568595</v>
      </c>
      <c r="Q45" s="188">
        <v>1568595</v>
      </c>
      <c r="R45" s="409">
        <f>IFERROR(O45/M45*100,0)</f>
        <v>100</v>
      </c>
      <c r="S45" s="409">
        <f>IFERROR(O45/N45*100,0)</f>
        <v>100</v>
      </c>
      <c r="T45" s="409">
        <f>IFERROR(P45/M45*100,0)</f>
        <v>100</v>
      </c>
      <c r="U45" s="409">
        <f>IFERROR(P45/N45*100,0)</f>
        <v>100</v>
      </c>
    </row>
    <row r="46" spans="1:21" s="420" customFormat="1">
      <c r="A46" s="260"/>
      <c r="B46" s="260"/>
      <c r="C46" s="260"/>
      <c r="D46" s="260">
        <v>2</v>
      </c>
      <c r="E46" s="260"/>
      <c r="F46" s="352" t="s">
        <v>251</v>
      </c>
      <c r="G46" s="158"/>
      <c r="H46" s="427"/>
      <c r="I46" s="427"/>
      <c r="J46" s="427"/>
      <c r="K46" s="424"/>
      <c r="L46" s="424"/>
      <c r="M46" s="188">
        <f>M47</f>
        <v>92024798</v>
      </c>
      <c r="N46" s="188">
        <f>N47</f>
        <v>93811690.850000009</v>
      </c>
      <c r="O46" s="188">
        <f>O47</f>
        <v>88842170.530000016</v>
      </c>
      <c r="P46" s="188">
        <f>P47</f>
        <v>86034708.74000001</v>
      </c>
      <c r="Q46" s="188">
        <f>Q47</f>
        <v>86034708.74000001</v>
      </c>
      <c r="R46" s="409"/>
      <c r="S46" s="409"/>
      <c r="T46" s="409"/>
      <c r="U46" s="409"/>
    </row>
    <row r="47" spans="1:21" s="420" customFormat="1" ht="36">
      <c r="A47" s="260"/>
      <c r="B47" s="260"/>
      <c r="C47" s="260"/>
      <c r="D47" s="260"/>
      <c r="E47" s="260">
        <v>204</v>
      </c>
      <c r="F47" s="352" t="s">
        <v>252</v>
      </c>
      <c r="G47" s="158" t="s">
        <v>253</v>
      </c>
      <c r="H47" s="427">
        <v>1</v>
      </c>
      <c r="I47" s="427">
        <v>2</v>
      </c>
      <c r="J47" s="427">
        <v>2</v>
      </c>
      <c r="K47" s="424">
        <f>IFERROR(J47/H47*100,0)</f>
        <v>200</v>
      </c>
      <c r="L47" s="424">
        <f>IFERROR(J47/I47*100,0)</f>
        <v>100</v>
      </c>
      <c r="M47" s="188">
        <v>92024798</v>
      </c>
      <c r="N47" s="188">
        <v>93811690.850000009</v>
      </c>
      <c r="O47" s="188">
        <v>88842170.530000016</v>
      </c>
      <c r="P47" s="188">
        <v>86034708.74000001</v>
      </c>
      <c r="Q47" s="188">
        <v>86034708.74000001</v>
      </c>
      <c r="R47" s="409">
        <f>IFERROR(O47/M47*100,0)</f>
        <v>96.541554516642364</v>
      </c>
      <c r="S47" s="409">
        <f>IFERROR(O47/N47*100,0)</f>
        <v>94.702664161606478</v>
      </c>
      <c r="T47" s="409">
        <f>IFERROR(P47/M47*100,0)</f>
        <v>93.490787928705927</v>
      </c>
      <c r="U47" s="409">
        <f>IFERROR(P47/N47*100,0)</f>
        <v>91.710007527276119</v>
      </c>
    </row>
    <row r="48" spans="1:21" s="420" customFormat="1" ht="24">
      <c r="A48" s="260">
        <v>3</v>
      </c>
      <c r="B48" s="260"/>
      <c r="C48" s="260"/>
      <c r="D48" s="260"/>
      <c r="E48" s="260"/>
      <c r="F48" s="352" t="s">
        <v>254</v>
      </c>
      <c r="G48" s="158"/>
      <c r="H48" s="427"/>
      <c r="I48" s="427"/>
      <c r="J48" s="427"/>
      <c r="K48" s="424"/>
      <c r="L48" s="424"/>
      <c r="M48" s="188">
        <f>M49</f>
        <v>44995448</v>
      </c>
      <c r="N48" s="188">
        <f>N49</f>
        <v>32665354.849999998</v>
      </c>
      <c r="O48" s="188">
        <f>O49</f>
        <v>30917098.490000002</v>
      </c>
      <c r="P48" s="188">
        <f>P49</f>
        <v>30907593.720000003</v>
      </c>
      <c r="Q48" s="188">
        <f>Q49</f>
        <v>30907593.720000003</v>
      </c>
      <c r="R48" s="409"/>
      <c r="S48" s="409"/>
      <c r="T48" s="409"/>
      <c r="U48" s="409"/>
    </row>
    <row r="49" spans="1:21" s="420" customFormat="1">
      <c r="A49" s="260"/>
      <c r="B49" s="260">
        <v>3</v>
      </c>
      <c r="C49" s="260"/>
      <c r="D49" s="260"/>
      <c r="E49" s="260"/>
      <c r="F49" s="352" t="s">
        <v>255</v>
      </c>
      <c r="G49" s="158"/>
      <c r="H49" s="427"/>
      <c r="I49" s="427"/>
      <c r="J49" s="427"/>
      <c r="K49" s="424"/>
      <c r="L49" s="424"/>
      <c r="M49" s="188">
        <f>M50+M53</f>
        <v>44995448</v>
      </c>
      <c r="N49" s="188">
        <f>N50+N53</f>
        <v>32665354.849999998</v>
      </c>
      <c r="O49" s="188">
        <f>O50+O53</f>
        <v>30917098.490000002</v>
      </c>
      <c r="P49" s="188">
        <f>P50+P53</f>
        <v>30907593.720000003</v>
      </c>
      <c r="Q49" s="188">
        <f>Q50+Q53</f>
        <v>30907593.720000003</v>
      </c>
      <c r="R49" s="409"/>
      <c r="S49" s="409"/>
      <c r="T49" s="409"/>
      <c r="U49" s="409"/>
    </row>
    <row r="50" spans="1:21" s="420" customFormat="1" ht="36">
      <c r="A50" s="260"/>
      <c r="B50" s="260"/>
      <c r="C50" s="260">
        <v>1</v>
      </c>
      <c r="D50" s="260"/>
      <c r="E50" s="260"/>
      <c r="F50" s="352" t="s">
        <v>243</v>
      </c>
      <c r="G50" s="158"/>
      <c r="H50" s="427"/>
      <c r="I50" s="427"/>
      <c r="J50" s="427"/>
      <c r="K50" s="424"/>
      <c r="L50" s="424"/>
      <c r="M50" s="188">
        <f>M51</f>
        <v>41404617</v>
      </c>
      <c r="N50" s="188">
        <f t="shared" ref="N50:Q51" si="5">N51</f>
        <v>30323813.199999999</v>
      </c>
      <c r="O50" s="188">
        <f t="shared" si="5"/>
        <v>28586853.200000003</v>
      </c>
      <c r="P50" s="188">
        <f t="shared" si="5"/>
        <v>28586853.200000003</v>
      </c>
      <c r="Q50" s="188">
        <f t="shared" si="5"/>
        <v>28586853.200000003</v>
      </c>
      <c r="R50" s="409"/>
      <c r="S50" s="409"/>
      <c r="T50" s="409"/>
      <c r="U50" s="409"/>
    </row>
    <row r="51" spans="1:21" s="420" customFormat="1" ht="24">
      <c r="A51" s="260"/>
      <c r="B51" s="260"/>
      <c r="C51" s="260"/>
      <c r="D51" s="260">
        <v>1</v>
      </c>
      <c r="E51" s="260"/>
      <c r="F51" s="352" t="s">
        <v>256</v>
      </c>
      <c r="G51" s="158"/>
      <c r="H51" s="427"/>
      <c r="I51" s="427"/>
      <c r="J51" s="427"/>
      <c r="K51" s="424"/>
      <c r="L51" s="424"/>
      <c r="M51" s="188">
        <f>M52</f>
        <v>41404617</v>
      </c>
      <c r="N51" s="188">
        <f t="shared" si="5"/>
        <v>30323813.199999999</v>
      </c>
      <c r="O51" s="188">
        <f t="shared" si="5"/>
        <v>28586853.200000003</v>
      </c>
      <c r="P51" s="188">
        <f t="shared" si="5"/>
        <v>28586853.200000003</v>
      </c>
      <c r="Q51" s="188">
        <f t="shared" si="5"/>
        <v>28586853.200000003</v>
      </c>
      <c r="R51" s="409"/>
      <c r="S51" s="409"/>
      <c r="T51" s="409"/>
      <c r="U51" s="409"/>
    </row>
    <row r="52" spans="1:21" s="420" customFormat="1" ht="36">
      <c r="A52" s="260"/>
      <c r="B52" s="260"/>
      <c r="C52" s="260"/>
      <c r="D52" s="260"/>
      <c r="E52" s="260">
        <v>215</v>
      </c>
      <c r="F52" s="352" t="s">
        <v>257</v>
      </c>
      <c r="G52" s="158" t="s">
        <v>258</v>
      </c>
      <c r="H52" s="427">
        <v>500</v>
      </c>
      <c r="I52" s="427">
        <v>500</v>
      </c>
      <c r="J52" s="427">
        <v>2395</v>
      </c>
      <c r="K52" s="424">
        <f>IFERROR(J52/H52*100,0)</f>
        <v>479</v>
      </c>
      <c r="L52" s="424">
        <f>IFERROR(J52/I52*100,0)</f>
        <v>479</v>
      </c>
      <c r="M52" s="192">
        <v>41404617</v>
      </c>
      <c r="N52" s="192">
        <v>30323813.199999999</v>
      </c>
      <c r="O52" s="188">
        <v>28586853.200000003</v>
      </c>
      <c r="P52" s="188">
        <v>28586853.200000003</v>
      </c>
      <c r="Q52" s="188">
        <v>28586853.200000003</v>
      </c>
      <c r="R52" s="409">
        <f>IFERROR(O52/M52*100,0)</f>
        <v>69.042670289644263</v>
      </c>
      <c r="S52" s="409">
        <f>IFERROR(O52/N52*100,0)</f>
        <v>94.271960493411839</v>
      </c>
      <c r="T52" s="409">
        <f>IFERROR(P52/M52*100,0)</f>
        <v>69.042670289644263</v>
      </c>
      <c r="U52" s="409">
        <f>IFERROR(P52/N52*100,0)</f>
        <v>94.271960493411839</v>
      </c>
    </row>
    <row r="53" spans="1:21" s="420" customFormat="1" ht="24">
      <c r="A53" s="260"/>
      <c r="B53" s="260"/>
      <c r="C53" s="260">
        <v>9</v>
      </c>
      <c r="D53" s="260"/>
      <c r="E53" s="260"/>
      <c r="F53" s="352" t="s">
        <v>259</v>
      </c>
      <c r="G53" s="158"/>
      <c r="H53" s="427"/>
      <c r="I53" s="427"/>
      <c r="J53" s="427"/>
      <c r="K53" s="424"/>
      <c r="L53" s="424"/>
      <c r="M53" s="188">
        <f>M54</f>
        <v>3590831</v>
      </c>
      <c r="N53" s="188">
        <f t="shared" ref="N53:Q54" si="6">N54</f>
        <v>2341541.65</v>
      </c>
      <c r="O53" s="188">
        <f t="shared" si="6"/>
        <v>2330245.29</v>
      </c>
      <c r="P53" s="188">
        <f t="shared" si="6"/>
        <v>2320740.52</v>
      </c>
      <c r="Q53" s="188">
        <f t="shared" si="6"/>
        <v>2320740.52</v>
      </c>
      <c r="R53" s="409"/>
      <c r="S53" s="409"/>
      <c r="T53" s="409"/>
      <c r="U53" s="409"/>
    </row>
    <row r="54" spans="1:21" s="420" customFormat="1">
      <c r="A54" s="260"/>
      <c r="B54" s="260"/>
      <c r="C54" s="260"/>
      <c r="D54" s="260">
        <v>3</v>
      </c>
      <c r="E54" s="260"/>
      <c r="F54" s="352" t="s">
        <v>260</v>
      </c>
      <c r="G54" s="158"/>
      <c r="H54" s="427"/>
      <c r="I54" s="427"/>
      <c r="J54" s="427"/>
      <c r="K54" s="424"/>
      <c r="L54" s="424"/>
      <c r="M54" s="188">
        <f>M55</f>
        <v>3590831</v>
      </c>
      <c r="N54" s="188">
        <f t="shared" si="6"/>
        <v>2341541.65</v>
      </c>
      <c r="O54" s="188">
        <f t="shared" si="6"/>
        <v>2330245.29</v>
      </c>
      <c r="P54" s="188">
        <f t="shared" si="6"/>
        <v>2320740.52</v>
      </c>
      <c r="Q54" s="188">
        <f t="shared" si="6"/>
        <v>2320740.52</v>
      </c>
      <c r="R54" s="409"/>
      <c r="S54" s="409"/>
      <c r="T54" s="409"/>
      <c r="U54" s="409"/>
    </row>
    <row r="55" spans="1:21" s="420" customFormat="1">
      <c r="A55" s="260"/>
      <c r="B55" s="260"/>
      <c r="C55" s="260"/>
      <c r="D55" s="260"/>
      <c r="E55" s="260">
        <v>201</v>
      </c>
      <c r="F55" s="352" t="s">
        <v>261</v>
      </c>
      <c r="G55" s="158" t="s">
        <v>262</v>
      </c>
      <c r="H55" s="427">
        <v>920</v>
      </c>
      <c r="I55" s="427">
        <v>920</v>
      </c>
      <c r="J55" s="427">
        <v>1920</v>
      </c>
      <c r="K55" s="424">
        <f>IFERROR(J55/H55*100,0)</f>
        <v>208.69565217391303</v>
      </c>
      <c r="L55" s="424">
        <f>IFERROR(J55/I55*100,0)</f>
        <v>208.69565217391303</v>
      </c>
      <c r="M55" s="188">
        <v>3590831</v>
      </c>
      <c r="N55" s="188">
        <v>2341541.65</v>
      </c>
      <c r="O55" s="188">
        <v>2330245.29</v>
      </c>
      <c r="P55" s="188">
        <v>2320740.52</v>
      </c>
      <c r="Q55" s="188">
        <v>2320740.52</v>
      </c>
      <c r="R55" s="409">
        <f>IFERROR(O55/M55*100,0)</f>
        <v>64.894318056182541</v>
      </c>
      <c r="S55" s="409">
        <f>IFERROR(O55/N55*100,0)</f>
        <v>99.517567411196822</v>
      </c>
      <c r="T55" s="409">
        <f>IFERROR(P55/M55*100,0)</f>
        <v>64.62962250242353</v>
      </c>
      <c r="U55" s="409">
        <f>IFERROR(P55/N55*100,0)</f>
        <v>99.11164808877092</v>
      </c>
    </row>
    <row r="56" spans="1:21" s="420" customFormat="1" ht="36">
      <c r="A56" s="260">
        <v>4</v>
      </c>
      <c r="B56" s="260"/>
      <c r="C56" s="260"/>
      <c r="D56" s="260"/>
      <c r="E56" s="260"/>
      <c r="F56" s="352" t="s">
        <v>263</v>
      </c>
      <c r="G56" s="260"/>
      <c r="H56" s="427"/>
      <c r="I56" s="427"/>
      <c r="J56" s="427"/>
      <c r="K56" s="424"/>
      <c r="L56" s="424"/>
      <c r="M56" s="188">
        <f>M57</f>
        <v>653094544</v>
      </c>
      <c r="N56" s="188">
        <f>N57</f>
        <v>657985731.97000015</v>
      </c>
      <c r="O56" s="188">
        <f>O57</f>
        <v>614866924.71000004</v>
      </c>
      <c r="P56" s="188">
        <f>P57</f>
        <v>584732554.34000003</v>
      </c>
      <c r="Q56" s="188">
        <f>Q57</f>
        <v>584732554.34000003</v>
      </c>
      <c r="R56" s="409"/>
      <c r="S56" s="409"/>
      <c r="T56" s="409"/>
      <c r="U56" s="409"/>
    </row>
    <row r="57" spans="1:21" s="420" customFormat="1">
      <c r="A57" s="260"/>
      <c r="B57" s="260">
        <v>2</v>
      </c>
      <c r="C57" s="260"/>
      <c r="D57" s="260"/>
      <c r="E57" s="260"/>
      <c r="F57" s="352" t="s">
        <v>213</v>
      </c>
      <c r="G57" s="158"/>
      <c r="H57" s="427"/>
      <c r="I57" s="427"/>
      <c r="J57" s="427"/>
      <c r="K57" s="424"/>
      <c r="L57" s="424"/>
      <c r="M57" s="188">
        <f>M58+M66</f>
        <v>653094544</v>
      </c>
      <c r="N57" s="188">
        <f>N58+N66</f>
        <v>657985731.97000015</v>
      </c>
      <c r="O57" s="188">
        <f>O58+O66</f>
        <v>614866924.71000004</v>
      </c>
      <c r="P57" s="188">
        <f>P58+P66</f>
        <v>584732554.34000003</v>
      </c>
      <c r="Q57" s="188">
        <f>Q58+Q66</f>
        <v>584732554.34000003</v>
      </c>
      <c r="R57" s="409"/>
      <c r="S57" s="409"/>
      <c r="T57" s="409"/>
      <c r="U57" s="409"/>
    </row>
    <row r="58" spans="1:21" s="420" customFormat="1">
      <c r="A58" s="260"/>
      <c r="B58" s="260"/>
      <c r="C58" s="260">
        <v>1</v>
      </c>
      <c r="D58" s="260"/>
      <c r="E58" s="260"/>
      <c r="F58" s="352" t="s">
        <v>264</v>
      </c>
      <c r="G58" s="158"/>
      <c r="H58" s="427"/>
      <c r="I58" s="427"/>
      <c r="J58" s="427"/>
      <c r="K58" s="424"/>
      <c r="L58" s="424"/>
      <c r="M58" s="188">
        <f>M59+M61+M63</f>
        <v>277858904</v>
      </c>
      <c r="N58" s="188">
        <f>N59+N61+N63</f>
        <v>290944328.64000005</v>
      </c>
      <c r="O58" s="188">
        <f>O59+O61+O63</f>
        <v>271290219.95999998</v>
      </c>
      <c r="P58" s="188">
        <f>P59+P61+P63</f>
        <v>265727700.55999997</v>
      </c>
      <c r="Q58" s="188">
        <f>Q59+Q61+Q63</f>
        <v>265727700.55999997</v>
      </c>
      <c r="R58" s="409"/>
      <c r="S58" s="409"/>
      <c r="T58" s="409"/>
      <c r="U58" s="409"/>
    </row>
    <row r="59" spans="1:21" s="420" customFormat="1">
      <c r="A59" s="260"/>
      <c r="B59" s="260"/>
      <c r="C59" s="260"/>
      <c r="D59" s="260">
        <v>1</v>
      </c>
      <c r="E59" s="260"/>
      <c r="F59" s="352" t="s">
        <v>265</v>
      </c>
      <c r="G59" s="158"/>
      <c r="H59" s="427"/>
      <c r="I59" s="427"/>
      <c r="J59" s="427"/>
      <c r="K59" s="424"/>
      <c r="L59" s="424"/>
      <c r="M59" s="188">
        <f>M60</f>
        <v>179633278</v>
      </c>
      <c r="N59" s="188">
        <f>N60</f>
        <v>176928557.99000001</v>
      </c>
      <c r="O59" s="188">
        <f>O60</f>
        <v>172929676.92999998</v>
      </c>
      <c r="P59" s="188">
        <f>P60</f>
        <v>171948659.24999997</v>
      </c>
      <c r="Q59" s="188">
        <f>Q60</f>
        <v>171948659.24999997</v>
      </c>
      <c r="R59" s="409"/>
      <c r="S59" s="409"/>
      <c r="T59" s="409"/>
      <c r="U59" s="409"/>
    </row>
    <row r="60" spans="1:21" s="420" customFormat="1" ht="24">
      <c r="A60" s="260"/>
      <c r="B60" s="260"/>
      <c r="C60" s="260"/>
      <c r="D60" s="260"/>
      <c r="E60" s="260">
        <v>203</v>
      </c>
      <c r="F60" s="352" t="s">
        <v>266</v>
      </c>
      <c r="G60" s="158" t="s">
        <v>267</v>
      </c>
      <c r="H60" s="427">
        <v>200000</v>
      </c>
      <c r="I60" s="427">
        <f>H60</f>
        <v>200000</v>
      </c>
      <c r="J60" s="427">
        <v>261667</v>
      </c>
      <c r="K60" s="424">
        <f>IFERROR(J60/H60*100,0)</f>
        <v>130.83350000000002</v>
      </c>
      <c r="L60" s="424">
        <f>IFERROR(J60/I60*100,0)</f>
        <v>130.83350000000002</v>
      </c>
      <c r="M60" s="188">
        <v>179633278</v>
      </c>
      <c r="N60" s="188">
        <v>176928557.99000001</v>
      </c>
      <c r="O60" s="188">
        <v>172929676.92999998</v>
      </c>
      <c r="P60" s="188">
        <v>171948659.24999997</v>
      </c>
      <c r="Q60" s="188">
        <v>171948659.24999997</v>
      </c>
      <c r="R60" s="409">
        <f>IFERROR(O60/M60*100,0)</f>
        <v>96.268174168708313</v>
      </c>
      <c r="S60" s="409">
        <f>IFERROR(O60/N60*100,0)</f>
        <v>97.739832898979458</v>
      </c>
      <c r="T60" s="409">
        <f>IFERROR(P60/M60*100,0)</f>
        <v>95.722051706922571</v>
      </c>
      <c r="U60" s="409">
        <f>IFERROR(P60/N60*100,0)</f>
        <v>97.185361822549027</v>
      </c>
    </row>
    <row r="61" spans="1:21" s="420" customFormat="1" ht="36">
      <c r="A61" s="260"/>
      <c r="B61" s="260"/>
      <c r="C61" s="260"/>
      <c r="D61" s="260">
        <v>3</v>
      </c>
      <c r="E61" s="260"/>
      <c r="F61" s="352" t="s">
        <v>268</v>
      </c>
      <c r="G61" s="158"/>
      <c r="H61" s="427"/>
      <c r="I61" s="427"/>
      <c r="J61" s="427" t="s">
        <v>210</v>
      </c>
      <c r="K61" s="424"/>
      <c r="L61" s="424"/>
      <c r="M61" s="188">
        <f>M62</f>
        <v>15726621</v>
      </c>
      <c r="N61" s="188">
        <f>N62</f>
        <v>22236456.289999999</v>
      </c>
      <c r="O61" s="188">
        <f>O62</f>
        <v>8924371.7199999988</v>
      </c>
      <c r="P61" s="188">
        <f>P62</f>
        <v>8556770.6399999987</v>
      </c>
      <c r="Q61" s="188">
        <f>Q62</f>
        <v>8556770.6399999987</v>
      </c>
      <c r="R61" s="409"/>
      <c r="S61" s="409"/>
      <c r="T61" s="409"/>
      <c r="U61" s="409"/>
    </row>
    <row r="62" spans="1:21" s="420" customFormat="1" ht="48">
      <c r="A62" s="260"/>
      <c r="B62" s="260"/>
      <c r="C62" s="260"/>
      <c r="D62" s="260"/>
      <c r="E62" s="260">
        <v>206</v>
      </c>
      <c r="F62" s="352" t="s">
        <v>269</v>
      </c>
      <c r="G62" s="158" t="s">
        <v>270</v>
      </c>
      <c r="H62" s="427">
        <f>162-4.08</f>
        <v>157.91999999999999</v>
      </c>
      <c r="I62" s="427">
        <f>H62+16</f>
        <v>173.92</v>
      </c>
      <c r="J62" s="427">
        <f>50.877-4</f>
        <v>46.877000000000002</v>
      </c>
      <c r="K62" s="424">
        <f>IFERROR(J62/H62*100,0)</f>
        <v>29.684017223910846</v>
      </c>
      <c r="L62" s="424">
        <f>IFERROR(J62/I62*100,0)</f>
        <v>26.953196872125119</v>
      </c>
      <c r="M62" s="192">
        <v>15726621</v>
      </c>
      <c r="N62" s="192">
        <v>22236456.289999999</v>
      </c>
      <c r="O62" s="188">
        <v>8924371.7199999988</v>
      </c>
      <c r="P62" s="188">
        <v>8556770.6399999987</v>
      </c>
      <c r="Q62" s="188">
        <v>8556770.6399999987</v>
      </c>
      <c r="R62" s="409">
        <f>IFERROR(O62/M62*100,0)</f>
        <v>56.746911622019745</v>
      </c>
      <c r="S62" s="409">
        <f>IFERROR(O62/N62*100,0)</f>
        <v>40.133965608600128</v>
      </c>
      <c r="T62" s="409">
        <f>IFERROR(P62/M62*100,0)</f>
        <v>54.409466852415399</v>
      </c>
      <c r="U62" s="409">
        <f>IFERROR(P62/N62*100,0)</f>
        <v>38.48081964322742</v>
      </c>
    </row>
    <row r="63" spans="1:21" s="420" customFormat="1" ht="24">
      <c r="A63" s="260"/>
      <c r="B63" s="260"/>
      <c r="C63" s="260"/>
      <c r="D63" s="260">
        <v>5</v>
      </c>
      <c r="E63" s="260"/>
      <c r="F63" s="352" t="s">
        <v>271</v>
      </c>
      <c r="G63" s="158"/>
      <c r="H63" s="427"/>
      <c r="I63" s="427"/>
      <c r="J63" s="427"/>
      <c r="K63" s="424"/>
      <c r="L63" s="424"/>
      <c r="M63" s="188">
        <f>M64+M65</f>
        <v>82499005</v>
      </c>
      <c r="N63" s="188">
        <f>N64+N65</f>
        <v>91779314.360000029</v>
      </c>
      <c r="O63" s="188">
        <f>O64+O65</f>
        <v>89436171.310000017</v>
      </c>
      <c r="P63" s="188">
        <f>P64+P65</f>
        <v>85222270.670000017</v>
      </c>
      <c r="Q63" s="188">
        <f>Q64+Q65</f>
        <v>85222270.670000017</v>
      </c>
      <c r="R63" s="409"/>
      <c r="S63" s="409"/>
      <c r="T63" s="409"/>
      <c r="U63" s="409"/>
    </row>
    <row r="64" spans="1:21" s="420" customFormat="1" ht="24">
      <c r="A64" s="260"/>
      <c r="B64" s="260"/>
      <c r="C64" s="260"/>
      <c r="D64" s="260"/>
      <c r="E64" s="260">
        <v>207</v>
      </c>
      <c r="F64" s="352" t="s">
        <v>272</v>
      </c>
      <c r="G64" s="158" t="s">
        <v>273</v>
      </c>
      <c r="H64" s="427">
        <v>3000000</v>
      </c>
      <c r="I64" s="427">
        <f>H64+1000</f>
        <v>3001000</v>
      </c>
      <c r="J64" s="427">
        <v>6152467</v>
      </c>
      <c r="K64" s="424">
        <f>IFERROR(J64/H64*100,0)</f>
        <v>205.08223333333336</v>
      </c>
      <c r="L64" s="424">
        <f>IFERROR(J64/I64*100,0)</f>
        <v>205.01389536821057</v>
      </c>
      <c r="M64" s="188">
        <v>7585030</v>
      </c>
      <c r="N64" s="188">
        <v>8006487.54</v>
      </c>
      <c r="O64" s="188">
        <v>7331059.4100000001</v>
      </c>
      <c r="P64" s="188">
        <v>6682549.4900000002</v>
      </c>
      <c r="Q64" s="188">
        <v>6682549.4900000002</v>
      </c>
      <c r="R64" s="409">
        <f>IFERROR(O64/M64*100,0)</f>
        <v>96.651686413896854</v>
      </c>
      <c r="S64" s="409">
        <f>IFERROR(O64/N64*100,0)</f>
        <v>91.563989494449388</v>
      </c>
      <c r="T64" s="409">
        <f>IFERROR(P64/M64*100,0)</f>
        <v>88.101820164191835</v>
      </c>
      <c r="U64" s="409">
        <f>IFERROR(P64/N64*100,0)</f>
        <v>83.464183970990106</v>
      </c>
    </row>
    <row r="65" spans="1:21" s="420" customFormat="1">
      <c r="A65" s="260"/>
      <c r="B65" s="260"/>
      <c r="C65" s="260"/>
      <c r="D65" s="260"/>
      <c r="E65" s="260">
        <v>208</v>
      </c>
      <c r="F65" s="352" t="s">
        <v>274</v>
      </c>
      <c r="G65" s="158" t="s">
        <v>275</v>
      </c>
      <c r="H65" s="427">
        <v>800</v>
      </c>
      <c r="I65" s="427">
        <f>H65+1860</f>
        <v>2660</v>
      </c>
      <c r="J65" s="427">
        <v>9711</v>
      </c>
      <c r="K65" s="424">
        <f>IFERROR(J65/H65*100,0)</f>
        <v>1213.875</v>
      </c>
      <c r="L65" s="424">
        <f>IFERROR(J65/I65*100,0)</f>
        <v>365.0751879699248</v>
      </c>
      <c r="M65" s="188">
        <v>74913975</v>
      </c>
      <c r="N65" s="188">
        <v>83772826.820000023</v>
      </c>
      <c r="O65" s="188">
        <v>82105111.900000021</v>
      </c>
      <c r="P65" s="188">
        <v>78539721.180000022</v>
      </c>
      <c r="Q65" s="188">
        <v>78539721.180000022</v>
      </c>
      <c r="R65" s="409">
        <f>IFERROR(O65/M65*100,0)</f>
        <v>109.59919280748353</v>
      </c>
      <c r="S65" s="409">
        <f>IFERROR(O65/N65*100,0)</f>
        <v>98.009241202301354</v>
      </c>
      <c r="T65" s="409">
        <f>IFERROR(P65/M65*100,0)</f>
        <v>104.83987958188044</v>
      </c>
      <c r="U65" s="409">
        <f>IFERROR(P65/N65*100,0)</f>
        <v>93.753218270592427</v>
      </c>
    </row>
    <row r="66" spans="1:21" s="420" customFormat="1" ht="24">
      <c r="A66" s="260"/>
      <c r="B66" s="260"/>
      <c r="C66" s="260">
        <v>2</v>
      </c>
      <c r="D66" s="260"/>
      <c r="E66" s="260"/>
      <c r="F66" s="352" t="s">
        <v>214</v>
      </c>
      <c r="G66" s="158"/>
      <c r="H66" s="427"/>
      <c r="I66" s="427"/>
      <c r="J66" s="427"/>
      <c r="K66" s="424"/>
      <c r="L66" s="424"/>
      <c r="M66" s="188">
        <f>M67+M75+M77+M79</f>
        <v>375235640</v>
      </c>
      <c r="N66" s="188">
        <f>N67+N75+N77+N79</f>
        <v>367041403.3300001</v>
      </c>
      <c r="O66" s="188">
        <f>O67+O75+O77+O79</f>
        <v>343576704.75</v>
      </c>
      <c r="P66" s="188">
        <f>P67+P75+P77+P79</f>
        <v>319004853.78000003</v>
      </c>
      <c r="Q66" s="188">
        <f>Q67+Q75+Q77+Q79</f>
        <v>319004853.78000003</v>
      </c>
      <c r="R66" s="409"/>
      <c r="S66" s="409"/>
      <c r="T66" s="409"/>
      <c r="U66" s="409"/>
    </row>
    <row r="67" spans="1:21" s="420" customFormat="1">
      <c r="A67" s="260"/>
      <c r="B67" s="260"/>
      <c r="C67" s="260"/>
      <c r="D67" s="260">
        <v>1</v>
      </c>
      <c r="E67" s="260"/>
      <c r="F67" s="352" t="s">
        <v>276</v>
      </c>
      <c r="G67" s="158"/>
      <c r="H67" s="427"/>
      <c r="I67" s="427"/>
      <c r="J67" s="427"/>
      <c r="K67" s="424"/>
      <c r="L67" s="424"/>
      <c r="M67" s="188">
        <f>M68+M69+M70+M71+M72+M73+M74</f>
        <v>246076240</v>
      </c>
      <c r="N67" s="188">
        <f>N68+N69+N70+N71+N72+N73+N74</f>
        <v>266994274.06000003</v>
      </c>
      <c r="O67" s="188">
        <f>O68+O69+O70+O71+O72+O73+O74</f>
        <v>245827452.48000002</v>
      </c>
      <c r="P67" s="188">
        <f>P68+P69+P70+P71+P72+P73+P74</f>
        <v>233904330.73000002</v>
      </c>
      <c r="Q67" s="188">
        <f>Q68+Q69+Q70+Q71+Q72+Q73+Q74</f>
        <v>233904330.73000002</v>
      </c>
      <c r="R67" s="409"/>
      <c r="S67" s="409"/>
      <c r="T67" s="409"/>
      <c r="U67" s="409"/>
    </row>
    <row r="68" spans="1:21" s="420" customFormat="1">
      <c r="A68" s="196"/>
      <c r="B68" s="196"/>
      <c r="C68" s="196"/>
      <c r="D68" s="196"/>
      <c r="E68" s="196">
        <v>211</v>
      </c>
      <c r="F68" s="398" t="s">
        <v>277</v>
      </c>
      <c r="G68" s="415" t="s">
        <v>278</v>
      </c>
      <c r="H68" s="433">
        <v>350000</v>
      </c>
      <c r="I68" s="433">
        <f>H68+13750</f>
        <v>363750</v>
      </c>
      <c r="J68" s="433">
        <v>138277</v>
      </c>
      <c r="K68" s="434">
        <f t="shared" ref="K68:K74" si="7">IFERROR(J68/H68*100,0)</f>
        <v>39.507714285714286</v>
      </c>
      <c r="L68" s="434">
        <f t="shared" ref="L68:L74" si="8">IFERROR(J68/I68*100,0)</f>
        <v>38.014295532646045</v>
      </c>
      <c r="M68" s="401">
        <v>10686642</v>
      </c>
      <c r="N68" s="401">
        <v>15753201.620000001</v>
      </c>
      <c r="O68" s="401">
        <v>15752781.620000001</v>
      </c>
      <c r="P68" s="401">
        <v>15662580.569999998</v>
      </c>
      <c r="Q68" s="401">
        <v>15662580.569999998</v>
      </c>
      <c r="R68" s="418">
        <f t="shared" ref="R68:R74" si="9">IFERROR(O68/M68*100,0)</f>
        <v>147.40628178617757</v>
      </c>
      <c r="S68" s="418">
        <f t="shared" ref="S68:S74" si="10">IFERROR(O68/N68*100,0)</f>
        <v>99.997333875296391</v>
      </c>
      <c r="T68" s="418">
        <f t="shared" ref="T68:T74" si="11">IFERROR(P68/M68*100,0)</f>
        <v>146.56222759216598</v>
      </c>
      <c r="U68" s="418">
        <f t="shared" ref="U68:U74" si="12">IFERROR(P68/N68*100,0)</f>
        <v>99.424745190304989</v>
      </c>
    </row>
    <row r="69" spans="1:21" s="420" customFormat="1" ht="48">
      <c r="A69" s="260"/>
      <c r="B69" s="260"/>
      <c r="C69" s="260"/>
      <c r="D69" s="260"/>
      <c r="E69" s="260">
        <v>215</v>
      </c>
      <c r="F69" s="352" t="s">
        <v>280</v>
      </c>
      <c r="G69" s="158" t="s">
        <v>221</v>
      </c>
      <c r="H69" s="427">
        <v>10</v>
      </c>
      <c r="I69" s="427">
        <v>11</v>
      </c>
      <c r="J69" s="427">
        <v>12</v>
      </c>
      <c r="K69" s="424">
        <f t="shared" si="7"/>
        <v>120</v>
      </c>
      <c r="L69" s="424">
        <f t="shared" si="8"/>
        <v>109.09090909090908</v>
      </c>
      <c r="M69" s="188">
        <v>3083021</v>
      </c>
      <c r="N69" s="188">
        <v>3482256</v>
      </c>
      <c r="O69" s="188">
        <v>3481559.4899999998</v>
      </c>
      <c r="P69" s="188">
        <v>3447584.5</v>
      </c>
      <c r="Q69" s="188">
        <v>3447584.5</v>
      </c>
      <c r="R69" s="409">
        <f t="shared" si="9"/>
        <v>112.92688210686855</v>
      </c>
      <c r="S69" s="409">
        <f t="shared" si="10"/>
        <v>99.979998311439473</v>
      </c>
      <c r="T69" s="409">
        <f t="shared" si="11"/>
        <v>111.82487890935546</v>
      </c>
      <c r="U69" s="409">
        <f t="shared" si="12"/>
        <v>99.004337992381949</v>
      </c>
    </row>
    <row r="70" spans="1:21" s="420" customFormat="1" ht="36">
      <c r="A70" s="260"/>
      <c r="B70" s="260"/>
      <c r="C70" s="260"/>
      <c r="D70" s="260"/>
      <c r="E70" s="260">
        <v>216</v>
      </c>
      <c r="F70" s="352" t="s">
        <v>281</v>
      </c>
      <c r="G70" s="158" t="s">
        <v>273</v>
      </c>
      <c r="H70" s="427">
        <v>12000</v>
      </c>
      <c r="I70" s="427">
        <f>H70+6634</f>
        <v>18634</v>
      </c>
      <c r="J70" s="427">
        <v>10787.1</v>
      </c>
      <c r="K70" s="424">
        <f t="shared" si="7"/>
        <v>89.892500000000013</v>
      </c>
      <c r="L70" s="424">
        <f t="shared" si="8"/>
        <v>57.889342062895786</v>
      </c>
      <c r="M70" s="188">
        <v>3472441</v>
      </c>
      <c r="N70" s="188">
        <v>7132846</v>
      </c>
      <c r="O70" s="188">
        <v>7100228.9199999999</v>
      </c>
      <c r="P70" s="188">
        <v>6105623.5299999993</v>
      </c>
      <c r="Q70" s="188">
        <v>6105623.5299999993</v>
      </c>
      <c r="R70" s="409">
        <f t="shared" si="9"/>
        <v>204.47370941651707</v>
      </c>
      <c r="S70" s="409">
        <f t="shared" si="10"/>
        <v>99.542719974607607</v>
      </c>
      <c r="T70" s="409">
        <f t="shared" si="11"/>
        <v>175.8308789119815</v>
      </c>
      <c r="U70" s="409">
        <f t="shared" si="12"/>
        <v>85.598701135563545</v>
      </c>
    </row>
    <row r="71" spans="1:21" s="420" customFormat="1" ht="48">
      <c r="A71" s="260"/>
      <c r="B71" s="260"/>
      <c r="C71" s="260"/>
      <c r="D71" s="260"/>
      <c r="E71" s="260">
        <v>217</v>
      </c>
      <c r="F71" s="352" t="s">
        <v>282</v>
      </c>
      <c r="G71" s="158" t="s">
        <v>221</v>
      </c>
      <c r="H71" s="427">
        <v>5</v>
      </c>
      <c r="I71" s="427">
        <v>5</v>
      </c>
      <c r="J71" s="427">
        <v>5</v>
      </c>
      <c r="K71" s="424">
        <f t="shared" si="7"/>
        <v>100</v>
      </c>
      <c r="L71" s="424">
        <f t="shared" si="8"/>
        <v>100</v>
      </c>
      <c r="M71" s="188">
        <v>7466213</v>
      </c>
      <c r="N71" s="188">
        <v>6094629.79</v>
      </c>
      <c r="O71" s="188">
        <v>5999799.79</v>
      </c>
      <c r="P71" s="188">
        <v>5802195.9299999997</v>
      </c>
      <c r="Q71" s="188">
        <v>5802195.9299999997</v>
      </c>
      <c r="R71" s="409">
        <f t="shared" si="9"/>
        <v>80.359344020857691</v>
      </c>
      <c r="S71" s="409">
        <f t="shared" si="10"/>
        <v>98.44404002757318</v>
      </c>
      <c r="T71" s="409">
        <f t="shared" si="11"/>
        <v>77.712702945924534</v>
      </c>
      <c r="U71" s="409">
        <f t="shared" si="12"/>
        <v>95.201778121456655</v>
      </c>
    </row>
    <row r="72" spans="1:21" s="420" customFormat="1" ht="48">
      <c r="A72" s="260"/>
      <c r="B72" s="260"/>
      <c r="C72" s="260"/>
      <c r="D72" s="260"/>
      <c r="E72" s="260">
        <v>218</v>
      </c>
      <c r="F72" s="352" t="s">
        <v>283</v>
      </c>
      <c r="G72" s="158" t="s">
        <v>273</v>
      </c>
      <c r="H72" s="427">
        <v>40000</v>
      </c>
      <c r="I72" s="427">
        <v>79242</v>
      </c>
      <c r="J72" s="427">
        <v>49530.390000000007</v>
      </c>
      <c r="K72" s="424">
        <f t="shared" si="7"/>
        <v>123.82597500000001</v>
      </c>
      <c r="L72" s="424">
        <f t="shared" si="8"/>
        <v>62.505224502157951</v>
      </c>
      <c r="M72" s="188">
        <v>67145088</v>
      </c>
      <c r="N72" s="188">
        <v>72582478.650000006</v>
      </c>
      <c r="O72" s="188">
        <v>66563612.270000003</v>
      </c>
      <c r="P72" s="188">
        <v>59036574.57</v>
      </c>
      <c r="Q72" s="188">
        <v>59036574.57</v>
      </c>
      <c r="R72" s="409">
        <f t="shared" si="9"/>
        <v>99.134001090295698</v>
      </c>
      <c r="S72" s="409">
        <f t="shared" si="10"/>
        <v>91.707549133140546</v>
      </c>
      <c r="T72" s="409">
        <f t="shared" si="11"/>
        <v>87.923891871286258</v>
      </c>
      <c r="U72" s="409">
        <f t="shared" si="12"/>
        <v>81.337225826470174</v>
      </c>
    </row>
    <row r="73" spans="1:21" s="420" customFormat="1" ht="48">
      <c r="A73" s="260"/>
      <c r="B73" s="260"/>
      <c r="C73" s="260"/>
      <c r="D73" s="260"/>
      <c r="E73" s="260">
        <v>219</v>
      </c>
      <c r="F73" s="352" t="s">
        <v>284</v>
      </c>
      <c r="G73" s="158" t="s">
        <v>285</v>
      </c>
      <c r="H73" s="427">
        <v>10</v>
      </c>
      <c r="I73" s="427">
        <v>28</v>
      </c>
      <c r="J73" s="427">
        <v>1908</v>
      </c>
      <c r="K73" s="424">
        <f t="shared" si="7"/>
        <v>19080</v>
      </c>
      <c r="L73" s="424">
        <f t="shared" si="8"/>
        <v>6814.2857142857138</v>
      </c>
      <c r="M73" s="192">
        <v>153532835</v>
      </c>
      <c r="N73" s="192">
        <v>161337262.00000003</v>
      </c>
      <c r="O73" s="188">
        <v>146317870.39000002</v>
      </c>
      <c r="P73" s="188">
        <v>143238171.63000003</v>
      </c>
      <c r="Q73" s="188">
        <v>143238171.63000003</v>
      </c>
      <c r="R73" s="409">
        <f t="shared" si="9"/>
        <v>95.300702543530846</v>
      </c>
      <c r="S73" s="409">
        <f t="shared" si="10"/>
        <v>90.690686439193442</v>
      </c>
      <c r="T73" s="409">
        <f t="shared" si="11"/>
        <v>93.294813210477116</v>
      </c>
      <c r="U73" s="409">
        <f t="shared" si="12"/>
        <v>88.78182873216231</v>
      </c>
    </row>
    <row r="74" spans="1:21" s="420" customFormat="1">
      <c r="A74" s="260"/>
      <c r="B74" s="260"/>
      <c r="C74" s="260"/>
      <c r="D74" s="260"/>
      <c r="E74" s="260">
        <v>220</v>
      </c>
      <c r="F74" s="352" t="s">
        <v>286</v>
      </c>
      <c r="G74" s="158" t="s">
        <v>275</v>
      </c>
      <c r="H74" s="427">
        <v>150</v>
      </c>
      <c r="I74" s="427">
        <v>150</v>
      </c>
      <c r="J74" s="427">
        <v>159</v>
      </c>
      <c r="K74" s="424">
        <f t="shared" si="7"/>
        <v>106</v>
      </c>
      <c r="L74" s="424">
        <f t="shared" si="8"/>
        <v>106</v>
      </c>
      <c r="M74" s="188">
        <v>690000</v>
      </c>
      <c r="N74" s="188">
        <v>611600</v>
      </c>
      <c r="O74" s="188">
        <v>611600</v>
      </c>
      <c r="P74" s="188">
        <v>611600</v>
      </c>
      <c r="Q74" s="188">
        <v>611600</v>
      </c>
      <c r="R74" s="409">
        <f t="shared" si="9"/>
        <v>88.637681159420296</v>
      </c>
      <c r="S74" s="409">
        <f t="shared" si="10"/>
        <v>100</v>
      </c>
      <c r="T74" s="409">
        <f t="shared" si="11"/>
        <v>88.637681159420296</v>
      </c>
      <c r="U74" s="409">
        <f t="shared" si="12"/>
        <v>100</v>
      </c>
    </row>
    <row r="75" spans="1:21" s="420" customFormat="1">
      <c r="A75" s="260"/>
      <c r="B75" s="260"/>
      <c r="C75" s="260"/>
      <c r="D75" s="260">
        <v>3</v>
      </c>
      <c r="E75" s="260"/>
      <c r="F75" s="352" t="s">
        <v>287</v>
      </c>
      <c r="G75" s="158"/>
      <c r="H75" s="427"/>
      <c r="I75" s="427"/>
      <c r="J75" s="427"/>
      <c r="K75" s="424"/>
      <c r="L75" s="424"/>
      <c r="M75" s="188">
        <f>M76</f>
        <v>60063836</v>
      </c>
      <c r="N75" s="188">
        <f>N76</f>
        <v>15387735.200000001</v>
      </c>
      <c r="O75" s="188">
        <f>O76</f>
        <v>15157495.200000001</v>
      </c>
      <c r="P75" s="188">
        <f>P76</f>
        <v>15020663.68</v>
      </c>
      <c r="Q75" s="188">
        <f>Q76</f>
        <v>15020663.68</v>
      </c>
      <c r="R75" s="409"/>
      <c r="S75" s="409"/>
      <c r="T75" s="409"/>
      <c r="U75" s="409"/>
    </row>
    <row r="76" spans="1:21" s="420" customFormat="1" ht="60">
      <c r="A76" s="260"/>
      <c r="B76" s="260"/>
      <c r="C76" s="260"/>
      <c r="D76" s="260"/>
      <c r="E76" s="260">
        <v>222</v>
      </c>
      <c r="F76" s="352" t="s">
        <v>288</v>
      </c>
      <c r="G76" s="158" t="s">
        <v>278</v>
      </c>
      <c r="H76" s="427">
        <v>78545</v>
      </c>
      <c r="I76" s="427">
        <v>78933</v>
      </c>
      <c r="J76" s="427">
        <v>132650</v>
      </c>
      <c r="K76" s="424">
        <f>IFERROR(J76/H76*100,0)</f>
        <v>168.8840791902731</v>
      </c>
      <c r="L76" s="424">
        <f>IFERROR(J76/I76*100,0)</f>
        <v>168.05391914661803</v>
      </c>
      <c r="M76" s="192">
        <v>60063836</v>
      </c>
      <c r="N76" s="192">
        <v>15387735.200000001</v>
      </c>
      <c r="O76" s="188">
        <v>15157495.200000001</v>
      </c>
      <c r="P76" s="188">
        <v>15020663.68</v>
      </c>
      <c r="Q76" s="188">
        <v>15020663.68</v>
      </c>
      <c r="R76" s="409">
        <f>IFERROR(O76/M76*100,0)</f>
        <v>25.235642958268599</v>
      </c>
      <c r="S76" s="409">
        <f>IFERROR(O76/N76*100,0)</f>
        <v>98.50374342287877</v>
      </c>
      <c r="T76" s="409">
        <f>IFERROR(P76/M76*100,0)</f>
        <v>25.007832799756578</v>
      </c>
      <c r="U76" s="409">
        <f>IFERROR(P76/N76*100,0)</f>
        <v>97.614518866948004</v>
      </c>
    </row>
    <row r="77" spans="1:21" s="420" customFormat="1">
      <c r="A77" s="260"/>
      <c r="B77" s="260"/>
      <c r="C77" s="260"/>
      <c r="D77" s="260">
        <v>4</v>
      </c>
      <c r="E77" s="260"/>
      <c r="F77" s="352" t="s">
        <v>289</v>
      </c>
      <c r="G77" s="158"/>
      <c r="H77" s="427"/>
      <c r="I77" s="427"/>
      <c r="J77" s="427"/>
      <c r="K77" s="424"/>
      <c r="L77" s="424"/>
      <c r="M77" s="188">
        <f>M78</f>
        <v>66935564</v>
      </c>
      <c r="N77" s="188">
        <f>N78</f>
        <v>67406236.900000006</v>
      </c>
      <c r="O77" s="188">
        <f>O78</f>
        <v>65628906.690000005</v>
      </c>
      <c r="P77" s="188">
        <f>P78</f>
        <v>60253794.959999993</v>
      </c>
      <c r="Q77" s="188">
        <f>Q78</f>
        <v>60253794.959999993</v>
      </c>
      <c r="R77" s="409"/>
      <c r="S77" s="409"/>
      <c r="T77" s="409"/>
      <c r="U77" s="409"/>
    </row>
    <row r="78" spans="1:21" s="420" customFormat="1">
      <c r="A78" s="260"/>
      <c r="B78" s="260"/>
      <c r="C78" s="260"/>
      <c r="D78" s="260"/>
      <c r="E78" s="260">
        <v>223</v>
      </c>
      <c r="F78" s="352" t="s">
        <v>289</v>
      </c>
      <c r="G78" s="158" t="s">
        <v>290</v>
      </c>
      <c r="H78" s="427">
        <v>22000</v>
      </c>
      <c r="I78" s="427">
        <v>24169</v>
      </c>
      <c r="J78" s="427">
        <v>11501</v>
      </c>
      <c r="K78" s="424">
        <f>IFERROR(J78/H78*100,0)</f>
        <v>52.277272727272731</v>
      </c>
      <c r="L78" s="424">
        <f>IFERROR(J78/I78*100,0)</f>
        <v>47.585750341346348</v>
      </c>
      <c r="M78" s="188">
        <v>66935564</v>
      </c>
      <c r="N78" s="188">
        <v>67406236.900000006</v>
      </c>
      <c r="O78" s="188">
        <v>65628906.690000005</v>
      </c>
      <c r="P78" s="188">
        <v>60253794.959999993</v>
      </c>
      <c r="Q78" s="188">
        <v>60253794.959999993</v>
      </c>
      <c r="R78" s="409">
        <f>IFERROR(O78/M78*100,0)</f>
        <v>98.047887801468292</v>
      </c>
      <c r="S78" s="409">
        <f>IFERROR(O78/N78*100,0)</f>
        <v>97.363255550615079</v>
      </c>
      <c r="T78" s="409">
        <f>IFERROR(P78/M78*100,0)</f>
        <v>90.017610010726116</v>
      </c>
      <c r="U78" s="409">
        <f>IFERROR(P78/N78*100,0)</f>
        <v>89.389050228970717</v>
      </c>
    </row>
    <row r="79" spans="1:21" s="420" customFormat="1">
      <c r="A79" s="260"/>
      <c r="B79" s="260"/>
      <c r="C79" s="260"/>
      <c r="D79" s="260">
        <v>5</v>
      </c>
      <c r="E79" s="260"/>
      <c r="F79" s="352" t="s">
        <v>215</v>
      </c>
      <c r="G79" s="158"/>
      <c r="H79" s="427"/>
      <c r="I79" s="427"/>
      <c r="J79" s="427"/>
      <c r="K79" s="424"/>
      <c r="L79" s="424"/>
      <c r="M79" s="188">
        <f>M80</f>
        <v>2160000</v>
      </c>
      <c r="N79" s="188">
        <f>N80</f>
        <v>17253157.170000002</v>
      </c>
      <c r="O79" s="188">
        <f>O80</f>
        <v>16962850.379999999</v>
      </c>
      <c r="P79" s="188">
        <f>P80</f>
        <v>9826064.4100000001</v>
      </c>
      <c r="Q79" s="188">
        <f>Q80</f>
        <v>9826064.4100000001</v>
      </c>
      <c r="R79" s="409"/>
      <c r="S79" s="409"/>
      <c r="T79" s="409"/>
      <c r="U79" s="409"/>
    </row>
    <row r="80" spans="1:21" s="420" customFormat="1" ht="60">
      <c r="A80" s="260"/>
      <c r="B80" s="260"/>
      <c r="C80" s="260"/>
      <c r="D80" s="260"/>
      <c r="E80" s="260">
        <v>224</v>
      </c>
      <c r="F80" s="352" t="s">
        <v>291</v>
      </c>
      <c r="G80" s="158" t="s">
        <v>292</v>
      </c>
      <c r="H80" s="427">
        <v>241</v>
      </c>
      <c r="I80" s="427">
        <v>33</v>
      </c>
      <c r="J80" s="427">
        <f>120+33</f>
        <v>153</v>
      </c>
      <c r="K80" s="424">
        <f>IFERROR(J80/H80*100,0)</f>
        <v>63.485477178423231</v>
      </c>
      <c r="L80" s="424">
        <f>IFERROR(J80/I80*100,0)</f>
        <v>463.63636363636368</v>
      </c>
      <c r="M80" s="188">
        <v>2160000</v>
      </c>
      <c r="N80" s="188">
        <v>17253157.170000002</v>
      </c>
      <c r="O80" s="188">
        <v>16962850.379999999</v>
      </c>
      <c r="P80" s="188">
        <v>9826064.4100000001</v>
      </c>
      <c r="Q80" s="188">
        <v>9826064.4100000001</v>
      </c>
      <c r="R80" s="409">
        <f>IFERROR(O80/M80*100,0)</f>
        <v>785.31714722222216</v>
      </c>
      <c r="S80" s="409">
        <f>IFERROR(O80/N80*100,0)</f>
        <v>98.317370049205891</v>
      </c>
      <c r="T80" s="409">
        <f>IFERROR(P80/M80*100,0)</f>
        <v>454.91038935185185</v>
      </c>
      <c r="U80" s="409">
        <f>IFERROR(P80/N80*100,0)</f>
        <v>56.952268580069962</v>
      </c>
    </row>
    <row r="81" spans="1:21" s="420" customFormat="1" ht="36">
      <c r="A81" s="260">
        <v>5</v>
      </c>
      <c r="B81" s="260"/>
      <c r="C81" s="260"/>
      <c r="D81" s="260"/>
      <c r="E81" s="260"/>
      <c r="F81" s="352" t="s">
        <v>293</v>
      </c>
      <c r="G81" s="158"/>
      <c r="H81" s="427"/>
      <c r="I81" s="427"/>
      <c r="J81" s="427"/>
      <c r="K81" s="424"/>
      <c r="L81" s="424"/>
      <c r="M81" s="188">
        <f>M82+M86</f>
        <v>324202662</v>
      </c>
      <c r="N81" s="188">
        <f>N82+N86</f>
        <v>321319104.61000001</v>
      </c>
      <c r="O81" s="188">
        <f>O82+O86</f>
        <v>283807258.49999994</v>
      </c>
      <c r="P81" s="188">
        <f>P82+P86</f>
        <v>271472848.00999999</v>
      </c>
      <c r="Q81" s="188">
        <f>Q82+Q86</f>
        <v>271472848.00999999</v>
      </c>
      <c r="R81" s="409"/>
      <c r="S81" s="409"/>
      <c r="T81" s="409"/>
      <c r="U81" s="409"/>
    </row>
    <row r="82" spans="1:21" s="420" customFormat="1">
      <c r="A82" s="260"/>
      <c r="B82" s="260">
        <v>1</v>
      </c>
      <c r="C82" s="260"/>
      <c r="D82" s="260"/>
      <c r="E82" s="260"/>
      <c r="F82" s="352" t="s">
        <v>207</v>
      </c>
      <c r="G82" s="158"/>
      <c r="H82" s="427"/>
      <c r="I82" s="427"/>
      <c r="J82" s="427"/>
      <c r="K82" s="424"/>
      <c r="L82" s="424"/>
      <c r="M82" s="188">
        <f>M83</f>
        <v>94639550</v>
      </c>
      <c r="N82" s="188">
        <f t="shared" ref="N82:Q84" si="13">N83</f>
        <v>90898227.989999995</v>
      </c>
      <c r="O82" s="188">
        <f t="shared" si="13"/>
        <v>83760170.970000014</v>
      </c>
      <c r="P82" s="188">
        <f t="shared" si="13"/>
        <v>81563224.850000024</v>
      </c>
      <c r="Q82" s="188">
        <f t="shared" si="13"/>
        <v>81563224.850000024</v>
      </c>
      <c r="R82" s="409"/>
      <c r="S82" s="409"/>
      <c r="T82" s="409"/>
      <c r="U82" s="409"/>
    </row>
    <row r="83" spans="1:21" s="420" customFormat="1" ht="24">
      <c r="A83" s="260"/>
      <c r="B83" s="260"/>
      <c r="C83" s="260">
        <v>3</v>
      </c>
      <c r="D83" s="260"/>
      <c r="E83" s="260"/>
      <c r="F83" s="352" t="s">
        <v>294</v>
      </c>
      <c r="G83" s="158"/>
      <c r="H83" s="427"/>
      <c r="I83" s="427"/>
      <c r="J83" s="427"/>
      <c r="K83" s="424"/>
      <c r="L83" s="424"/>
      <c r="M83" s="188">
        <f>M84</f>
        <v>94639550</v>
      </c>
      <c r="N83" s="188">
        <f t="shared" si="13"/>
        <v>90898227.989999995</v>
      </c>
      <c r="O83" s="188">
        <f t="shared" si="13"/>
        <v>83760170.970000014</v>
      </c>
      <c r="P83" s="188">
        <f t="shared" si="13"/>
        <v>81563224.850000024</v>
      </c>
      <c r="Q83" s="188">
        <f t="shared" si="13"/>
        <v>81563224.850000024</v>
      </c>
      <c r="R83" s="409"/>
      <c r="S83" s="409"/>
      <c r="T83" s="409"/>
      <c r="U83" s="409"/>
    </row>
    <row r="84" spans="1:21" s="420" customFormat="1">
      <c r="A84" s="260"/>
      <c r="B84" s="260"/>
      <c r="C84" s="260"/>
      <c r="D84" s="260">
        <v>1</v>
      </c>
      <c r="E84" s="260"/>
      <c r="F84" s="352" t="s">
        <v>295</v>
      </c>
      <c r="G84" s="158"/>
      <c r="H84" s="427"/>
      <c r="I84" s="427"/>
      <c r="J84" s="427"/>
      <c r="K84" s="424"/>
      <c r="L84" s="424"/>
      <c r="M84" s="188">
        <f>M85</f>
        <v>94639550</v>
      </c>
      <c r="N84" s="188">
        <f t="shared" si="13"/>
        <v>90898227.989999995</v>
      </c>
      <c r="O84" s="188">
        <f t="shared" si="13"/>
        <v>83760170.970000014</v>
      </c>
      <c r="P84" s="188">
        <f t="shared" si="13"/>
        <v>81563224.850000024</v>
      </c>
      <c r="Q84" s="188">
        <f t="shared" si="13"/>
        <v>81563224.850000024</v>
      </c>
      <c r="R84" s="409"/>
      <c r="S84" s="409"/>
      <c r="T84" s="409"/>
      <c r="U84" s="409"/>
    </row>
    <row r="85" spans="1:21" s="420" customFormat="1">
      <c r="A85" s="260"/>
      <c r="B85" s="260"/>
      <c r="C85" s="260"/>
      <c r="D85" s="260"/>
      <c r="E85" s="260">
        <v>204</v>
      </c>
      <c r="F85" s="352" t="s">
        <v>296</v>
      </c>
      <c r="G85" s="158" t="s">
        <v>217</v>
      </c>
      <c r="H85" s="427">
        <v>1</v>
      </c>
      <c r="I85" s="427">
        <v>1</v>
      </c>
      <c r="J85" s="427">
        <v>1</v>
      </c>
      <c r="K85" s="424">
        <f>IFERROR(J85/H85*100,0)</f>
        <v>100</v>
      </c>
      <c r="L85" s="424">
        <f>IFERROR(J85/I85*100,0)</f>
        <v>100</v>
      </c>
      <c r="M85" s="188">
        <v>94639550</v>
      </c>
      <c r="N85" s="188">
        <v>90898227.989999995</v>
      </c>
      <c r="O85" s="188">
        <v>83760170.970000014</v>
      </c>
      <c r="P85" s="188">
        <v>81563224.850000024</v>
      </c>
      <c r="Q85" s="188">
        <v>81563224.850000024</v>
      </c>
      <c r="R85" s="409">
        <f>IFERROR(O85/M85*100,0)</f>
        <v>88.504405367523418</v>
      </c>
      <c r="S85" s="409">
        <f>IFERROR(O85/N85*100,0)</f>
        <v>92.147198930230772</v>
      </c>
      <c r="T85" s="409">
        <f>IFERROR(P85/M85*100,0)</f>
        <v>86.18302268977402</v>
      </c>
      <c r="U85" s="409">
        <f>IFERROR(P85/N85*100,0)</f>
        <v>89.730269394220812</v>
      </c>
    </row>
    <row r="86" spans="1:21" s="420" customFormat="1">
      <c r="A86" s="260"/>
      <c r="B86" s="260"/>
      <c r="C86" s="260">
        <v>8</v>
      </c>
      <c r="D86" s="260"/>
      <c r="E86" s="260"/>
      <c r="F86" s="352" t="s">
        <v>297</v>
      </c>
      <c r="G86" s="158"/>
      <c r="H86" s="427"/>
      <c r="I86" s="427"/>
      <c r="J86" s="427"/>
      <c r="K86" s="424"/>
      <c r="L86" s="424"/>
      <c r="M86" s="188">
        <f>M87</f>
        <v>229563112</v>
      </c>
      <c r="N86" s="188">
        <f t="shared" ref="N86:Q87" si="14">N87</f>
        <v>230420876.62000003</v>
      </c>
      <c r="O86" s="188">
        <f t="shared" si="14"/>
        <v>200047087.52999994</v>
      </c>
      <c r="P86" s="188">
        <f t="shared" si="14"/>
        <v>189909623.15999997</v>
      </c>
      <c r="Q86" s="188">
        <f t="shared" si="14"/>
        <v>189909623.15999997</v>
      </c>
      <c r="R86" s="409"/>
      <c r="S86" s="409"/>
      <c r="T86" s="409"/>
      <c r="U86" s="409"/>
    </row>
    <row r="87" spans="1:21" s="420" customFormat="1">
      <c r="A87" s="260"/>
      <c r="B87" s="260"/>
      <c r="C87" s="260"/>
      <c r="D87" s="260">
        <v>5</v>
      </c>
      <c r="E87" s="260"/>
      <c r="F87" s="352" t="s">
        <v>298</v>
      </c>
      <c r="G87" s="158"/>
      <c r="H87" s="427"/>
      <c r="I87" s="427"/>
      <c r="J87" s="427"/>
      <c r="K87" s="424"/>
      <c r="L87" s="424"/>
      <c r="M87" s="188">
        <f>M88</f>
        <v>229563112</v>
      </c>
      <c r="N87" s="188">
        <f t="shared" si="14"/>
        <v>230420876.62000003</v>
      </c>
      <c r="O87" s="188">
        <f t="shared" si="14"/>
        <v>200047087.52999994</v>
      </c>
      <c r="P87" s="188">
        <f t="shared" si="14"/>
        <v>189909623.15999997</v>
      </c>
      <c r="Q87" s="188">
        <f t="shared" si="14"/>
        <v>189909623.15999997</v>
      </c>
      <c r="R87" s="409"/>
      <c r="S87" s="409"/>
      <c r="T87" s="409"/>
      <c r="U87" s="409"/>
    </row>
    <row r="88" spans="1:21" s="420" customFormat="1">
      <c r="A88" s="260"/>
      <c r="B88" s="260"/>
      <c r="C88" s="260"/>
      <c r="D88" s="260"/>
      <c r="E88" s="260">
        <v>201</v>
      </c>
      <c r="F88" s="352" t="s">
        <v>299</v>
      </c>
      <c r="G88" s="158" t="s">
        <v>300</v>
      </c>
      <c r="H88" s="427">
        <v>1</v>
      </c>
      <c r="I88" s="427">
        <v>1</v>
      </c>
      <c r="J88" s="427">
        <v>1</v>
      </c>
      <c r="K88" s="424">
        <f>IFERROR(J88/H88*100,0)</f>
        <v>100</v>
      </c>
      <c r="L88" s="424">
        <f>IFERROR(J88/I88*100,0)</f>
        <v>100</v>
      </c>
      <c r="M88" s="192">
        <v>229563112</v>
      </c>
      <c r="N88" s="192">
        <v>230420876.62000003</v>
      </c>
      <c r="O88" s="188">
        <v>200047087.52999994</v>
      </c>
      <c r="P88" s="188">
        <v>189909623.15999997</v>
      </c>
      <c r="Q88" s="188">
        <v>189909623.15999997</v>
      </c>
      <c r="R88" s="409">
        <f>IFERROR(O88/M88*100,0)</f>
        <v>87.142522937221699</v>
      </c>
      <c r="S88" s="409">
        <f>IFERROR(O88/N88*100,0)</f>
        <v>86.818126232506614</v>
      </c>
      <c r="T88" s="409">
        <f>IFERROR(P88/M88*100,0)</f>
        <v>82.726541518569391</v>
      </c>
      <c r="U88" s="409">
        <f>IFERROR(P88/N88*100,0)</f>
        <v>82.418583743690277</v>
      </c>
    </row>
    <row r="89" spans="1:21" s="420" customFormat="1">
      <c r="A89" s="260"/>
      <c r="B89" s="260"/>
      <c r="C89" s="260"/>
      <c r="D89" s="260"/>
      <c r="E89" s="260"/>
      <c r="F89" s="238"/>
      <c r="G89" s="260"/>
      <c r="H89" s="427"/>
      <c r="I89" s="427"/>
      <c r="J89" s="427"/>
      <c r="K89" s="424"/>
      <c r="L89" s="424"/>
      <c r="M89" s="188"/>
      <c r="N89" s="188"/>
      <c r="O89" s="188"/>
      <c r="P89" s="188"/>
      <c r="Q89" s="188"/>
      <c r="R89" s="154"/>
      <c r="S89" s="154"/>
      <c r="T89" s="154"/>
      <c r="U89" s="154"/>
    </row>
    <row r="90" spans="1:21">
      <c r="A90" s="129"/>
      <c r="B90" s="129"/>
      <c r="C90" s="129"/>
      <c r="D90" s="129"/>
      <c r="E90" s="129"/>
      <c r="F90" s="216" t="s">
        <v>301</v>
      </c>
      <c r="G90" s="129"/>
      <c r="H90" s="383"/>
      <c r="I90" s="383"/>
      <c r="J90" s="383"/>
      <c r="K90" s="214"/>
      <c r="L90" s="214"/>
      <c r="M90" s="183">
        <f>M9+M40+M48+M56+M81</f>
        <v>1240489225</v>
      </c>
      <c r="N90" s="183">
        <f>N9+N40+N48+N56+N81</f>
        <v>1239550411.7900002</v>
      </c>
      <c r="O90" s="183">
        <f>O9+O40+O48+O56+O81</f>
        <v>1146593885.6300001</v>
      </c>
      <c r="P90" s="183">
        <f>P9+P40+P48+P56+P81</f>
        <v>1096466756.1800001</v>
      </c>
      <c r="Q90" s="183">
        <f>Q9+Q40+Q48+Q56+Q81</f>
        <v>1096466756.1800001</v>
      </c>
      <c r="R90" s="171"/>
      <c r="S90" s="171"/>
      <c r="T90" s="171"/>
      <c r="U90" s="171"/>
    </row>
    <row r="95" spans="1:21">
      <c r="M95" s="374"/>
      <c r="N95" s="374"/>
      <c r="O95" s="374"/>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53" orientation="landscape" r:id="rId1"/>
  <headerFooter scaleWithDoc="0">
    <oddHeader>&amp;C&amp;G</oddHeader>
    <oddFooter>&amp;C&amp;G</oddFooter>
  </headerFooter>
  <rowBreaks count="2" manualBreakCount="2">
    <brk id="38" max="20" man="1"/>
    <brk id="68" max="20"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9"/>
  <sheetViews>
    <sheetView showGridLines="0" view="pageLayout" zoomScale="70" zoomScaleNormal="115" zoomScaleSheetLayoutView="70" zoomScalePageLayoutView="70" workbookViewId="0">
      <selection activeCell="O14" sqref="O14"/>
    </sheetView>
  </sheetViews>
  <sheetFormatPr baseColWidth="10" defaultColWidth="11.42578125" defaultRowHeight="13.5"/>
  <cols>
    <col min="1" max="1" width="4.7109375" style="22" bestFit="1" customWidth="1"/>
    <col min="2" max="2" width="3" style="22" bestFit="1" customWidth="1"/>
    <col min="3" max="3" width="2.42578125" style="22" bestFit="1" customWidth="1"/>
    <col min="4" max="4" width="3.85546875" style="22" bestFit="1" customWidth="1"/>
    <col min="5" max="5" width="4.140625" style="22" bestFit="1" customWidth="1"/>
    <col min="6" max="6" width="29.28515625" style="22" customWidth="1"/>
    <col min="7" max="7" width="9" style="22" bestFit="1" customWidth="1"/>
    <col min="8" max="8" width="10.5703125" style="22" bestFit="1" customWidth="1"/>
    <col min="9" max="9" width="13.42578125" style="22" bestFit="1" customWidth="1"/>
    <col min="10" max="10" width="13.28515625" style="22" bestFit="1" customWidth="1"/>
    <col min="11" max="11" width="8" style="22" bestFit="1" customWidth="1"/>
    <col min="12" max="12" width="8.42578125" style="22" bestFit="1" customWidth="1"/>
    <col min="13" max="17" width="16.140625" style="22" bestFit="1" customWidth="1"/>
    <col min="18" max="21" width="12.28515625" style="22" bestFit="1" customWidth="1"/>
    <col min="22" max="16384" width="11.42578125" style="22"/>
  </cols>
  <sheetData>
    <row r="1" spans="1:21" ht="25.15" customHeight="1">
      <c r="A1" s="605" t="s">
        <v>91</v>
      </c>
      <c r="B1" s="606"/>
      <c r="C1" s="606"/>
      <c r="D1" s="606"/>
      <c r="E1" s="606"/>
      <c r="F1" s="606"/>
      <c r="G1" s="606"/>
      <c r="H1" s="606"/>
      <c r="I1" s="606"/>
      <c r="J1" s="606"/>
      <c r="K1" s="606"/>
      <c r="L1" s="606"/>
      <c r="M1" s="606"/>
      <c r="N1" s="606"/>
      <c r="O1" s="606"/>
      <c r="P1" s="606"/>
      <c r="Q1" s="606"/>
      <c r="R1" s="606"/>
      <c r="S1" s="606"/>
      <c r="T1" s="606"/>
      <c r="U1" s="607"/>
    </row>
    <row r="2" spans="1:21" ht="33" customHeight="1">
      <c r="A2" s="608" t="s">
        <v>314</v>
      </c>
      <c r="B2" s="609"/>
      <c r="C2" s="609"/>
      <c r="D2" s="609"/>
      <c r="E2" s="609"/>
      <c r="F2" s="609"/>
      <c r="G2" s="609"/>
      <c r="H2" s="609"/>
      <c r="I2" s="609"/>
      <c r="J2" s="609"/>
      <c r="K2" s="609"/>
      <c r="L2" s="609"/>
      <c r="M2" s="609"/>
      <c r="N2" s="609"/>
      <c r="O2" s="609"/>
      <c r="P2" s="609"/>
      <c r="Q2" s="609"/>
      <c r="R2" s="609"/>
      <c r="S2" s="609"/>
      <c r="T2" s="609"/>
      <c r="U2" s="610"/>
    </row>
    <row r="3" spans="1:21" ht="6" customHeight="1">
      <c r="U3" s="66"/>
    </row>
    <row r="4" spans="1:21" ht="20.100000000000001" customHeight="1">
      <c r="A4" s="570" t="s">
        <v>306</v>
      </c>
      <c r="B4" s="614"/>
      <c r="C4" s="614"/>
      <c r="D4" s="614"/>
      <c r="E4" s="614"/>
      <c r="F4" s="614"/>
      <c r="G4" s="614"/>
      <c r="H4" s="614"/>
      <c r="I4" s="614"/>
      <c r="J4" s="614"/>
      <c r="K4" s="614"/>
      <c r="L4" s="614"/>
      <c r="M4" s="614"/>
      <c r="N4" s="614"/>
      <c r="O4" s="614"/>
      <c r="P4" s="614"/>
      <c r="Q4" s="614"/>
      <c r="R4" s="614"/>
      <c r="S4" s="614"/>
      <c r="T4" s="614"/>
      <c r="U4" s="615"/>
    </row>
    <row r="5" spans="1:21" ht="20.100000000000001" customHeight="1">
      <c r="A5" s="616" t="s">
        <v>205</v>
      </c>
      <c r="B5" s="617"/>
      <c r="C5" s="617"/>
      <c r="D5" s="617"/>
      <c r="E5" s="617"/>
      <c r="F5" s="617"/>
      <c r="G5" s="617"/>
      <c r="H5" s="617"/>
      <c r="I5" s="617"/>
      <c r="J5" s="617"/>
      <c r="K5" s="617"/>
      <c r="L5" s="617"/>
      <c r="M5" s="617"/>
      <c r="N5" s="617"/>
      <c r="O5" s="617"/>
      <c r="P5" s="617"/>
      <c r="Q5" s="617"/>
      <c r="R5" s="617"/>
      <c r="S5" s="617"/>
      <c r="T5" s="617"/>
      <c r="U5" s="618"/>
    </row>
    <row r="6" spans="1:21" ht="15" customHeight="1">
      <c r="A6" s="619" t="s">
        <v>85</v>
      </c>
      <c r="B6" s="611" t="s">
        <v>44</v>
      </c>
      <c r="C6" s="611" t="s">
        <v>42</v>
      </c>
      <c r="D6" s="611" t="s">
        <v>43</v>
      </c>
      <c r="E6" s="611" t="s">
        <v>12</v>
      </c>
      <c r="F6" s="611" t="s">
        <v>13</v>
      </c>
      <c r="G6" s="611" t="s">
        <v>28</v>
      </c>
      <c r="H6" s="112" t="s">
        <v>15</v>
      </c>
      <c r="I6" s="112"/>
      <c r="J6" s="112"/>
      <c r="K6" s="112"/>
      <c r="L6" s="112"/>
      <c r="M6" s="112"/>
      <c r="N6" s="112"/>
      <c r="O6" s="112"/>
      <c r="P6" s="112"/>
      <c r="Q6" s="112"/>
      <c r="R6" s="112"/>
      <c r="S6" s="112"/>
      <c r="T6" s="112"/>
      <c r="U6" s="113"/>
    </row>
    <row r="7" spans="1:21" ht="15" customHeight="1">
      <c r="A7" s="620"/>
      <c r="B7" s="612"/>
      <c r="C7" s="612"/>
      <c r="D7" s="612"/>
      <c r="E7" s="612"/>
      <c r="F7" s="612"/>
      <c r="G7" s="612"/>
      <c r="H7" s="622" t="s">
        <v>14</v>
      </c>
      <c r="I7" s="623"/>
      <c r="J7" s="624"/>
      <c r="K7" s="622" t="s">
        <v>48</v>
      </c>
      <c r="L7" s="624"/>
      <c r="M7" s="622" t="s">
        <v>98</v>
      </c>
      <c r="N7" s="623"/>
      <c r="O7" s="623"/>
      <c r="P7" s="623"/>
      <c r="Q7" s="624"/>
      <c r="R7" s="625" t="s">
        <v>48</v>
      </c>
      <c r="S7" s="626"/>
      <c r="T7" s="626"/>
      <c r="U7" s="627"/>
    </row>
    <row r="8" spans="1:21" ht="33" customHeight="1">
      <c r="A8" s="621"/>
      <c r="B8" s="613"/>
      <c r="C8" s="613"/>
      <c r="D8" s="613"/>
      <c r="E8" s="613"/>
      <c r="F8" s="613"/>
      <c r="G8" s="613"/>
      <c r="H8" s="114" t="s">
        <v>128</v>
      </c>
      <c r="I8" s="114" t="s">
        <v>194</v>
      </c>
      <c r="J8" s="114" t="s">
        <v>47</v>
      </c>
      <c r="K8" s="115" t="s">
        <v>49</v>
      </c>
      <c r="L8" s="115" t="s">
        <v>50</v>
      </c>
      <c r="M8" s="114" t="s">
        <v>124</v>
      </c>
      <c r="N8" s="114" t="s">
        <v>123</v>
      </c>
      <c r="O8" s="114" t="s">
        <v>51</v>
      </c>
      <c r="P8" s="114" t="s">
        <v>52</v>
      </c>
      <c r="Q8" s="114" t="s">
        <v>115</v>
      </c>
      <c r="R8" s="115" t="s">
        <v>116</v>
      </c>
      <c r="S8" s="115" t="s">
        <v>117</v>
      </c>
      <c r="T8" s="115" t="s">
        <v>118</v>
      </c>
      <c r="U8" s="115" t="s">
        <v>119</v>
      </c>
    </row>
    <row r="9" spans="1:21" s="60" customFormat="1" ht="24">
      <c r="A9" s="152">
        <v>2</v>
      </c>
      <c r="B9" s="152"/>
      <c r="C9" s="152"/>
      <c r="D9" s="152"/>
      <c r="E9" s="152"/>
      <c r="F9" s="546" t="s">
        <v>246</v>
      </c>
      <c r="G9" s="217"/>
      <c r="H9" s="218"/>
      <c r="I9" s="218"/>
      <c r="J9" s="218"/>
      <c r="K9" s="219"/>
      <c r="L9" s="220"/>
      <c r="M9" s="186">
        <f>M10</f>
        <v>82963670</v>
      </c>
      <c r="N9" s="186">
        <f t="shared" ref="N9:Q10" si="0">N10</f>
        <v>82963670</v>
      </c>
      <c r="O9" s="186">
        <v>82963670</v>
      </c>
      <c r="P9" s="186">
        <f t="shared" si="0"/>
        <v>78946871.849999994</v>
      </c>
      <c r="Q9" s="186">
        <f t="shared" si="0"/>
        <v>78946871.849999994</v>
      </c>
      <c r="R9" s="185"/>
      <c r="S9" s="185"/>
      <c r="T9" s="185"/>
      <c r="U9" s="185"/>
    </row>
    <row r="10" spans="1:21" s="60" customFormat="1" ht="12">
      <c r="A10" s="148"/>
      <c r="B10" s="148">
        <v>1</v>
      </c>
      <c r="C10" s="148"/>
      <c r="D10" s="148"/>
      <c r="E10" s="148"/>
      <c r="F10" s="547" t="s">
        <v>207</v>
      </c>
      <c r="G10" s="218"/>
      <c r="H10" s="218"/>
      <c r="I10" s="218"/>
      <c r="J10" s="218"/>
      <c r="K10" s="221"/>
      <c r="L10" s="222"/>
      <c r="M10" s="127">
        <f>M11</f>
        <v>82963670</v>
      </c>
      <c r="N10" s="127">
        <f t="shared" si="0"/>
        <v>82963670</v>
      </c>
      <c r="O10" s="127">
        <v>82963670</v>
      </c>
      <c r="P10" s="127">
        <f t="shared" si="0"/>
        <v>78946871.849999994</v>
      </c>
      <c r="Q10" s="127">
        <f t="shared" si="0"/>
        <v>78946871.849999994</v>
      </c>
      <c r="R10" s="189"/>
      <c r="S10" s="189"/>
      <c r="T10" s="189"/>
      <c r="U10" s="189"/>
    </row>
    <row r="11" spans="1:21" s="60" customFormat="1" ht="24">
      <c r="A11" s="148"/>
      <c r="B11" s="148"/>
      <c r="C11" s="148">
        <v>7</v>
      </c>
      <c r="D11" s="148"/>
      <c r="E11" s="148"/>
      <c r="F11" s="547" t="s">
        <v>247</v>
      </c>
      <c r="G11" s="218"/>
      <c r="H11" s="218"/>
      <c r="I11" s="218"/>
      <c r="J11" s="218"/>
      <c r="K11" s="221"/>
      <c r="L11" s="222"/>
      <c r="M11" s="127">
        <f t="shared" ref="M11:Q12" si="1">+M12</f>
        <v>82963670</v>
      </c>
      <c r="N11" s="127">
        <f t="shared" si="1"/>
        <v>82963670</v>
      </c>
      <c r="O11" s="127">
        <v>82963670</v>
      </c>
      <c r="P11" s="127">
        <f t="shared" si="1"/>
        <v>78946871.849999994</v>
      </c>
      <c r="Q11" s="127">
        <f t="shared" si="1"/>
        <v>78946871.849999994</v>
      </c>
      <c r="R11" s="189"/>
      <c r="S11" s="189"/>
      <c r="T11" s="189"/>
      <c r="U11" s="189"/>
    </row>
    <row r="12" spans="1:21" s="60" customFormat="1" ht="12">
      <c r="A12" s="148"/>
      <c r="B12" s="148"/>
      <c r="C12" s="148"/>
      <c r="D12" s="148">
        <v>1</v>
      </c>
      <c r="E12" s="148"/>
      <c r="F12" s="547" t="s">
        <v>248</v>
      </c>
      <c r="G12" s="218"/>
      <c r="H12" s="218"/>
      <c r="I12" s="218"/>
      <c r="J12" s="218"/>
      <c r="K12" s="221"/>
      <c r="L12" s="222"/>
      <c r="M12" s="127">
        <f t="shared" si="1"/>
        <v>82963670</v>
      </c>
      <c r="N12" s="127">
        <f t="shared" si="1"/>
        <v>82963670</v>
      </c>
      <c r="O12" s="127">
        <v>82963670</v>
      </c>
      <c r="P12" s="127">
        <f t="shared" si="1"/>
        <v>78946871.849999994</v>
      </c>
      <c r="Q12" s="127">
        <f t="shared" si="1"/>
        <v>78946871.849999994</v>
      </c>
      <c r="R12" s="178"/>
      <c r="S12" s="178"/>
      <c r="T12" s="178"/>
      <c r="U12" s="189"/>
    </row>
    <row r="13" spans="1:21" s="411" customFormat="1" ht="24">
      <c r="A13" s="152"/>
      <c r="B13" s="152"/>
      <c r="C13" s="152"/>
      <c r="D13" s="152"/>
      <c r="E13" s="152">
        <v>203</v>
      </c>
      <c r="F13" s="546" t="s">
        <v>250</v>
      </c>
      <c r="G13" s="217" t="s">
        <v>248</v>
      </c>
      <c r="H13" s="435">
        <v>248</v>
      </c>
      <c r="I13" s="435">
        <v>248</v>
      </c>
      <c r="J13" s="435">
        <f>333-5</f>
        <v>328</v>
      </c>
      <c r="K13" s="436">
        <f>J13/H13*100</f>
        <v>132.25806451612902</v>
      </c>
      <c r="L13" s="436">
        <f>J13/I13*100</f>
        <v>132.25806451612902</v>
      </c>
      <c r="M13" s="188">
        <v>82963670</v>
      </c>
      <c r="N13" s="188">
        <v>82963670</v>
      </c>
      <c r="O13" s="188">
        <v>82963670</v>
      </c>
      <c r="P13" s="188">
        <v>78946871.849999994</v>
      </c>
      <c r="Q13" s="188">
        <v>78946871.849999994</v>
      </c>
      <c r="R13" s="413">
        <f>O13/M13*100</f>
        <v>100</v>
      </c>
      <c r="S13" s="413">
        <f>O13/N13*100</f>
        <v>100</v>
      </c>
      <c r="T13" s="413">
        <f>P13/M13*100</f>
        <v>95.158364920452527</v>
      </c>
      <c r="U13" s="413">
        <f>P13/N13*100</f>
        <v>95.158364920452527</v>
      </c>
    </row>
    <row r="14" spans="1:21" s="411" customFormat="1" ht="36">
      <c r="A14" s="152">
        <v>5</v>
      </c>
      <c r="B14" s="152"/>
      <c r="C14" s="152"/>
      <c r="D14" s="152"/>
      <c r="E14" s="152"/>
      <c r="F14" s="546" t="s">
        <v>293</v>
      </c>
      <c r="G14" s="217"/>
      <c r="H14" s="435"/>
      <c r="I14" s="435"/>
      <c r="J14" s="435"/>
      <c r="K14" s="437"/>
      <c r="L14" s="436"/>
      <c r="M14" s="186">
        <f>M15+M19</f>
        <v>180417968</v>
      </c>
      <c r="N14" s="186">
        <f>N15+N19</f>
        <v>180417968</v>
      </c>
      <c r="O14" s="186">
        <v>180417968</v>
      </c>
      <c r="P14" s="186">
        <f>P15+P19</f>
        <v>170654905.00999999</v>
      </c>
      <c r="Q14" s="186">
        <f>Q15+Q19</f>
        <v>170654905.00999999</v>
      </c>
      <c r="R14" s="413"/>
      <c r="S14" s="413"/>
      <c r="T14" s="413"/>
      <c r="U14" s="413"/>
    </row>
    <row r="15" spans="1:21" s="411" customFormat="1" ht="12">
      <c r="A15" s="152"/>
      <c r="B15" s="152">
        <v>1</v>
      </c>
      <c r="C15" s="152"/>
      <c r="D15" s="152"/>
      <c r="E15" s="152"/>
      <c r="F15" s="546" t="s">
        <v>207</v>
      </c>
      <c r="G15" s="217"/>
      <c r="H15" s="435"/>
      <c r="I15" s="435"/>
      <c r="J15" s="435"/>
      <c r="K15" s="437"/>
      <c r="L15" s="436"/>
      <c r="M15" s="188">
        <f>M16</f>
        <v>180417968</v>
      </c>
      <c r="N15" s="188">
        <f t="shared" ref="N15:Q17" si="2">N16</f>
        <v>179355726</v>
      </c>
      <c r="O15" s="188">
        <v>179355726</v>
      </c>
      <c r="P15" s="188">
        <f t="shared" si="2"/>
        <v>169690029.59</v>
      </c>
      <c r="Q15" s="188">
        <f t="shared" si="2"/>
        <v>169690029.59</v>
      </c>
      <c r="R15" s="413"/>
      <c r="S15" s="413"/>
      <c r="T15" s="413"/>
      <c r="U15" s="413"/>
    </row>
    <row r="16" spans="1:21" s="411" customFormat="1" ht="24">
      <c r="A16" s="152"/>
      <c r="B16" s="152"/>
      <c r="C16" s="152">
        <v>3</v>
      </c>
      <c r="D16" s="152"/>
      <c r="E16" s="152"/>
      <c r="F16" s="546" t="s">
        <v>294</v>
      </c>
      <c r="G16" s="217"/>
      <c r="H16" s="435"/>
      <c r="I16" s="435"/>
      <c r="J16" s="435"/>
      <c r="K16" s="437"/>
      <c r="L16" s="436"/>
      <c r="M16" s="188">
        <f>M17</f>
        <v>180417968</v>
      </c>
      <c r="N16" s="188">
        <f t="shared" si="2"/>
        <v>179355726</v>
      </c>
      <c r="O16" s="188">
        <v>179355726</v>
      </c>
      <c r="P16" s="188">
        <f t="shared" si="2"/>
        <v>169690029.59</v>
      </c>
      <c r="Q16" s="188">
        <f t="shared" si="2"/>
        <v>169690029.59</v>
      </c>
      <c r="R16" s="413"/>
      <c r="S16" s="413"/>
      <c r="T16" s="413"/>
      <c r="U16" s="413"/>
    </row>
    <row r="17" spans="1:21" s="411" customFormat="1" ht="12">
      <c r="A17" s="152"/>
      <c r="B17" s="152"/>
      <c r="C17" s="152"/>
      <c r="D17" s="152">
        <v>1</v>
      </c>
      <c r="E17" s="152"/>
      <c r="F17" s="546" t="s">
        <v>295</v>
      </c>
      <c r="G17" s="217"/>
      <c r="H17" s="435"/>
      <c r="I17" s="435"/>
      <c r="J17" s="435"/>
      <c r="K17" s="437"/>
      <c r="L17" s="436"/>
      <c r="M17" s="188">
        <f>M18</f>
        <v>180417968</v>
      </c>
      <c r="N17" s="188">
        <f t="shared" si="2"/>
        <v>179355726</v>
      </c>
      <c r="O17" s="188">
        <v>179355726</v>
      </c>
      <c r="P17" s="188">
        <f t="shared" si="2"/>
        <v>169690029.59</v>
      </c>
      <c r="Q17" s="188">
        <f t="shared" si="2"/>
        <v>169690029.59</v>
      </c>
      <c r="R17" s="413"/>
      <c r="S17" s="413"/>
      <c r="T17" s="413"/>
      <c r="U17" s="413"/>
    </row>
    <row r="18" spans="1:21" s="411" customFormat="1" ht="13.5" customHeight="1">
      <c r="A18" s="152"/>
      <c r="B18" s="152"/>
      <c r="C18" s="152"/>
      <c r="D18" s="152"/>
      <c r="E18" s="152">
        <v>204</v>
      </c>
      <c r="F18" s="546" t="s">
        <v>296</v>
      </c>
      <c r="G18" s="217" t="s">
        <v>217</v>
      </c>
      <c r="H18" s="435">
        <v>1</v>
      </c>
      <c r="I18" s="435">
        <v>1</v>
      </c>
      <c r="J18" s="435">
        <v>1</v>
      </c>
      <c r="K18" s="436">
        <f>J18/H18*100</f>
        <v>100</v>
      </c>
      <c r="L18" s="436">
        <f>J18/I18*100</f>
        <v>100</v>
      </c>
      <c r="M18" s="188">
        <v>180417968</v>
      </c>
      <c r="N18" s="188">
        <v>179355726</v>
      </c>
      <c r="O18" s="188">
        <v>179355726</v>
      </c>
      <c r="P18" s="188">
        <v>169690029.59</v>
      </c>
      <c r="Q18" s="188">
        <v>169690029.59</v>
      </c>
      <c r="R18" s="409">
        <f>O18/M18*100</f>
        <v>99.411232699394986</v>
      </c>
      <c r="S18" s="409">
        <f>O18/N18*100</f>
        <v>100</v>
      </c>
      <c r="T18" s="413">
        <f>P18/M18*100</f>
        <v>94.053841461067776</v>
      </c>
      <c r="U18" s="413">
        <f>P18/N18*100</f>
        <v>94.610879381681968</v>
      </c>
    </row>
    <row r="19" spans="1:21" s="411" customFormat="1" ht="12">
      <c r="A19" s="152"/>
      <c r="B19" s="152"/>
      <c r="C19" s="152">
        <v>8</v>
      </c>
      <c r="D19" s="152"/>
      <c r="E19" s="152"/>
      <c r="F19" s="546" t="s">
        <v>297</v>
      </c>
      <c r="G19" s="217"/>
      <c r="H19" s="435"/>
      <c r="I19" s="435"/>
      <c r="J19" s="435"/>
      <c r="K19" s="437"/>
      <c r="L19" s="436"/>
      <c r="M19" s="188">
        <f>M20</f>
        <v>0</v>
      </c>
      <c r="N19" s="188">
        <f t="shared" ref="N19:Q20" si="3">N20</f>
        <v>1062242</v>
      </c>
      <c r="O19" s="188">
        <v>1062242</v>
      </c>
      <c r="P19" s="188">
        <f t="shared" si="3"/>
        <v>964875.42</v>
      </c>
      <c r="Q19" s="188">
        <f t="shared" si="3"/>
        <v>964875.42</v>
      </c>
      <c r="R19" s="409"/>
      <c r="S19" s="409"/>
      <c r="T19" s="413"/>
      <c r="U19" s="413"/>
    </row>
    <row r="20" spans="1:21" s="411" customFormat="1" ht="12">
      <c r="A20" s="152"/>
      <c r="B20" s="152"/>
      <c r="C20" s="152"/>
      <c r="D20" s="152">
        <v>5</v>
      </c>
      <c r="E20" s="152"/>
      <c r="F20" s="546" t="s">
        <v>298</v>
      </c>
      <c r="G20" s="217"/>
      <c r="H20" s="435"/>
      <c r="I20" s="435"/>
      <c r="J20" s="435"/>
      <c r="K20" s="437"/>
      <c r="L20" s="436"/>
      <c r="M20" s="188">
        <f>M21</f>
        <v>0</v>
      </c>
      <c r="N20" s="188">
        <f t="shared" si="3"/>
        <v>1062242</v>
      </c>
      <c r="O20" s="188">
        <v>1062242</v>
      </c>
      <c r="P20" s="188">
        <f t="shared" si="3"/>
        <v>964875.42</v>
      </c>
      <c r="Q20" s="188">
        <f t="shared" si="3"/>
        <v>964875.42</v>
      </c>
      <c r="R20" s="409"/>
      <c r="S20" s="409"/>
      <c r="T20" s="413"/>
      <c r="U20" s="413"/>
    </row>
    <row r="21" spans="1:21" s="411" customFormat="1" ht="12">
      <c r="A21" s="152"/>
      <c r="B21" s="152"/>
      <c r="C21" s="152"/>
      <c r="D21" s="152"/>
      <c r="E21" s="152">
        <v>201</v>
      </c>
      <c r="F21" s="546" t="s">
        <v>299</v>
      </c>
      <c r="G21" s="217" t="s">
        <v>300</v>
      </c>
      <c r="H21" s="435">
        <v>1</v>
      </c>
      <c r="I21" s="435">
        <v>1</v>
      </c>
      <c r="J21" s="435">
        <v>1</v>
      </c>
      <c r="K21" s="436">
        <f>J21/H21*100</f>
        <v>100</v>
      </c>
      <c r="L21" s="436">
        <f>J21/H21*100</f>
        <v>100</v>
      </c>
      <c r="M21" s="188">
        <v>0</v>
      </c>
      <c r="N21" s="192">
        <v>1062242</v>
      </c>
      <c r="O21" s="188">
        <v>1062242</v>
      </c>
      <c r="P21" s="188">
        <v>964875.42</v>
      </c>
      <c r="Q21" s="188">
        <v>964875.42</v>
      </c>
      <c r="R21" s="409">
        <f>IFERROR(O21/M21*100,0)</f>
        <v>0</v>
      </c>
      <c r="S21" s="409">
        <f>O21/N21*100</f>
        <v>100</v>
      </c>
      <c r="T21" s="413">
        <f>IFERROR(P21/M21*100,0)</f>
        <v>0</v>
      </c>
      <c r="U21" s="413">
        <f>P21/N21*100</f>
        <v>90.833860833971926</v>
      </c>
    </row>
    <row r="22" spans="1:21" s="60" customFormat="1" ht="12">
      <c r="A22" s="148"/>
      <c r="B22" s="148"/>
      <c r="C22" s="148"/>
      <c r="D22" s="148"/>
      <c r="E22" s="148"/>
      <c r="F22" s="125"/>
      <c r="G22" s="224"/>
      <c r="H22" s="225"/>
      <c r="I22" s="169"/>
      <c r="J22" s="223"/>
      <c r="K22" s="169"/>
      <c r="L22" s="169"/>
      <c r="M22" s="127"/>
      <c r="N22" s="127"/>
      <c r="O22" s="127"/>
      <c r="P22" s="127"/>
      <c r="Q22" s="127"/>
      <c r="R22" s="177"/>
      <c r="S22" s="177"/>
      <c r="T22" s="177"/>
      <c r="U22" s="160"/>
    </row>
    <row r="23" spans="1:21" s="60" customFormat="1" ht="12">
      <c r="A23" s="195"/>
      <c r="B23" s="195"/>
      <c r="C23" s="195"/>
      <c r="D23" s="195"/>
      <c r="E23" s="195"/>
      <c r="F23" s="196" t="s">
        <v>301</v>
      </c>
      <c r="G23" s="226"/>
      <c r="H23" s="227"/>
      <c r="I23" s="228"/>
      <c r="J23" s="229"/>
      <c r="K23" s="230"/>
      <c r="L23" s="230"/>
      <c r="M23" s="231">
        <f>+M9+M14</f>
        <v>263381638</v>
      </c>
      <c r="N23" s="231">
        <f>+N9+N14</f>
        <v>263381638</v>
      </c>
      <c r="O23" s="231">
        <v>263381638</v>
      </c>
      <c r="P23" s="231">
        <f>+P9+P14</f>
        <v>249601776.85999998</v>
      </c>
      <c r="Q23" s="231">
        <f>+Q9+Q14</f>
        <v>249601776.85999998</v>
      </c>
      <c r="R23" s="199"/>
      <c r="S23" s="199"/>
      <c r="T23" s="199"/>
      <c r="U23" s="199"/>
    </row>
    <row r="24" spans="1:21">
      <c r="A24" s="23"/>
      <c r="B24" s="55"/>
      <c r="C24" s="23"/>
      <c r="D24" s="23"/>
      <c r="F24" s="23"/>
    </row>
    <row r="25" spans="1:21">
      <c r="B25" s="24"/>
      <c r="C25" s="25"/>
      <c r="D25" s="25"/>
      <c r="N25" s="26"/>
      <c r="O25" s="26"/>
    </row>
    <row r="26" spans="1:21">
      <c r="B26" s="27"/>
      <c r="C26" s="27"/>
      <c r="D26" s="27"/>
      <c r="L26" s="374"/>
      <c r="M26" s="374"/>
      <c r="N26" s="374"/>
      <c r="O26" s="374"/>
    </row>
    <row r="29" spans="1:21">
      <c r="M29" s="374"/>
      <c r="N29" s="374"/>
      <c r="O29" s="374"/>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57" orientation="landscape" r:id="rId1"/>
  <headerFooter scaleWithDoc="0">
    <oddHeader>&amp;C&amp;G</oddHeader>
    <oddFooter>&amp;C&amp;G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0"/>
  <sheetViews>
    <sheetView showGridLines="0" view="pageLayout" zoomScale="70" zoomScaleNormal="115" zoomScaleSheetLayoutView="70" zoomScalePageLayoutView="70" workbookViewId="0">
      <selection activeCell="O16" sqref="O16"/>
    </sheetView>
  </sheetViews>
  <sheetFormatPr baseColWidth="10" defaultColWidth="11.42578125" defaultRowHeight="13.5"/>
  <cols>
    <col min="1" max="1" width="4.7109375" style="22" bestFit="1" customWidth="1"/>
    <col min="2" max="2" width="3" style="22" bestFit="1" customWidth="1"/>
    <col min="3" max="3" width="2.42578125" style="22" bestFit="1" customWidth="1"/>
    <col min="4" max="4" width="3.85546875" style="22" bestFit="1" customWidth="1"/>
    <col min="5" max="5" width="4.140625" style="22" bestFit="1" customWidth="1"/>
    <col min="6" max="6" width="29.28515625" style="22" customWidth="1"/>
    <col min="7" max="7" width="9.42578125" style="22" bestFit="1" customWidth="1"/>
    <col min="8" max="8" width="10.5703125" style="22" bestFit="1" customWidth="1"/>
    <col min="9" max="9" width="13.42578125" style="22" bestFit="1" customWidth="1"/>
    <col min="10" max="10" width="13.28515625" style="22" bestFit="1" customWidth="1"/>
    <col min="11" max="11" width="8" style="22" bestFit="1" customWidth="1"/>
    <col min="12" max="12" width="8.42578125" style="22" bestFit="1" customWidth="1"/>
    <col min="13" max="13" width="12.42578125" style="22" bestFit="1" customWidth="1"/>
    <col min="14" max="15" width="13.42578125" style="22" bestFit="1" customWidth="1"/>
    <col min="16" max="17" width="12.28515625" style="22" bestFit="1" customWidth="1"/>
    <col min="18" max="21" width="8.42578125" style="22" bestFit="1" customWidth="1"/>
    <col min="22" max="16384" width="11.42578125" style="22"/>
  </cols>
  <sheetData>
    <row r="1" spans="1:21" ht="25.15" customHeight="1">
      <c r="A1" s="605" t="s">
        <v>91</v>
      </c>
      <c r="B1" s="606"/>
      <c r="C1" s="606"/>
      <c r="D1" s="606"/>
      <c r="E1" s="606"/>
      <c r="F1" s="606"/>
      <c r="G1" s="606"/>
      <c r="H1" s="606"/>
      <c r="I1" s="606"/>
      <c r="J1" s="606"/>
      <c r="K1" s="606"/>
      <c r="L1" s="606"/>
      <c r="M1" s="606"/>
      <c r="N1" s="606"/>
      <c r="O1" s="606"/>
      <c r="P1" s="606"/>
      <c r="Q1" s="606"/>
      <c r="R1" s="606"/>
      <c r="S1" s="606"/>
      <c r="T1" s="606"/>
      <c r="U1" s="607"/>
    </row>
    <row r="2" spans="1:21" ht="35.25" customHeight="1">
      <c r="A2" s="608" t="s">
        <v>316</v>
      </c>
      <c r="B2" s="609"/>
      <c r="C2" s="609"/>
      <c r="D2" s="609"/>
      <c r="E2" s="609"/>
      <c r="F2" s="609"/>
      <c r="G2" s="609"/>
      <c r="H2" s="609"/>
      <c r="I2" s="609"/>
      <c r="J2" s="609"/>
      <c r="K2" s="609"/>
      <c r="L2" s="609"/>
      <c r="M2" s="609"/>
      <c r="N2" s="609"/>
      <c r="O2" s="609"/>
      <c r="P2" s="609"/>
      <c r="Q2" s="609"/>
      <c r="R2" s="609"/>
      <c r="S2" s="609"/>
      <c r="T2" s="609"/>
      <c r="U2" s="610"/>
    </row>
    <row r="3" spans="1:21" ht="6" customHeight="1">
      <c r="U3" s="66"/>
    </row>
    <row r="4" spans="1:21" ht="20.100000000000001" customHeight="1">
      <c r="A4" s="570" t="s">
        <v>311</v>
      </c>
      <c r="B4" s="614"/>
      <c r="C4" s="614"/>
      <c r="D4" s="614"/>
      <c r="E4" s="614"/>
      <c r="F4" s="614"/>
      <c r="G4" s="614"/>
      <c r="H4" s="614"/>
      <c r="I4" s="614"/>
      <c r="J4" s="614"/>
      <c r="K4" s="614"/>
      <c r="L4" s="614"/>
      <c r="M4" s="614"/>
      <c r="N4" s="614"/>
      <c r="O4" s="614"/>
      <c r="P4" s="614"/>
      <c r="Q4" s="614"/>
      <c r="R4" s="614"/>
      <c r="S4" s="614"/>
      <c r="T4" s="614"/>
      <c r="U4" s="615"/>
    </row>
    <row r="5" spans="1:21" ht="20.100000000000001" customHeight="1">
      <c r="A5" s="616" t="s">
        <v>315</v>
      </c>
      <c r="B5" s="617"/>
      <c r="C5" s="617"/>
      <c r="D5" s="617"/>
      <c r="E5" s="617"/>
      <c r="F5" s="617"/>
      <c r="G5" s="617"/>
      <c r="H5" s="617"/>
      <c r="I5" s="617"/>
      <c r="J5" s="617"/>
      <c r="K5" s="617"/>
      <c r="L5" s="617"/>
      <c r="M5" s="617"/>
      <c r="N5" s="617"/>
      <c r="O5" s="617"/>
      <c r="P5" s="617"/>
      <c r="Q5" s="617"/>
      <c r="R5" s="617"/>
      <c r="S5" s="617"/>
      <c r="T5" s="617"/>
      <c r="U5" s="618"/>
    </row>
    <row r="6" spans="1:21" ht="15" customHeight="1">
      <c r="A6" s="619" t="s">
        <v>85</v>
      </c>
      <c r="B6" s="611" t="s">
        <v>44</v>
      </c>
      <c r="C6" s="611" t="s">
        <v>42</v>
      </c>
      <c r="D6" s="611" t="s">
        <v>43</v>
      </c>
      <c r="E6" s="611" t="s">
        <v>12</v>
      </c>
      <c r="F6" s="611" t="s">
        <v>13</v>
      </c>
      <c r="G6" s="611" t="s">
        <v>28</v>
      </c>
      <c r="H6" s="112" t="s">
        <v>15</v>
      </c>
      <c r="I6" s="112"/>
      <c r="J6" s="112"/>
      <c r="K6" s="112"/>
      <c r="L6" s="112"/>
      <c r="M6" s="112"/>
      <c r="N6" s="112"/>
      <c r="O6" s="112"/>
      <c r="P6" s="112"/>
      <c r="Q6" s="112"/>
      <c r="R6" s="112"/>
      <c r="S6" s="112"/>
      <c r="T6" s="112"/>
      <c r="U6" s="113"/>
    </row>
    <row r="7" spans="1:21" ht="15" customHeight="1">
      <c r="A7" s="620"/>
      <c r="B7" s="612"/>
      <c r="C7" s="612"/>
      <c r="D7" s="612"/>
      <c r="E7" s="612"/>
      <c r="F7" s="612"/>
      <c r="G7" s="612"/>
      <c r="H7" s="622" t="s">
        <v>14</v>
      </c>
      <c r="I7" s="623"/>
      <c r="J7" s="624"/>
      <c r="K7" s="622" t="s">
        <v>48</v>
      </c>
      <c r="L7" s="624"/>
      <c r="M7" s="622" t="s">
        <v>98</v>
      </c>
      <c r="N7" s="623"/>
      <c r="O7" s="623"/>
      <c r="P7" s="623"/>
      <c r="Q7" s="624"/>
      <c r="R7" s="625" t="s">
        <v>48</v>
      </c>
      <c r="S7" s="626"/>
      <c r="T7" s="626"/>
      <c r="U7" s="627"/>
    </row>
    <row r="8" spans="1:21" ht="33" customHeight="1">
      <c r="A8" s="621"/>
      <c r="B8" s="613"/>
      <c r="C8" s="613"/>
      <c r="D8" s="613"/>
      <c r="E8" s="613"/>
      <c r="F8" s="613"/>
      <c r="G8" s="613"/>
      <c r="H8" s="114" t="s">
        <v>128</v>
      </c>
      <c r="I8" s="114" t="s">
        <v>194</v>
      </c>
      <c r="J8" s="114" t="s">
        <v>47</v>
      </c>
      <c r="K8" s="115" t="s">
        <v>49</v>
      </c>
      <c r="L8" s="115" t="s">
        <v>50</v>
      </c>
      <c r="M8" s="114" t="s">
        <v>124</v>
      </c>
      <c r="N8" s="114" t="s">
        <v>123</v>
      </c>
      <c r="O8" s="114" t="s">
        <v>51</v>
      </c>
      <c r="P8" s="114" t="s">
        <v>52</v>
      </c>
      <c r="Q8" s="114" t="s">
        <v>115</v>
      </c>
      <c r="R8" s="115" t="s">
        <v>116</v>
      </c>
      <c r="S8" s="115" t="s">
        <v>117</v>
      </c>
      <c r="T8" s="115" t="s">
        <v>118</v>
      </c>
      <c r="U8" s="115" t="s">
        <v>119</v>
      </c>
    </row>
    <row r="9" spans="1:21" s="60" customFormat="1" ht="36">
      <c r="A9" s="260">
        <v>4</v>
      </c>
      <c r="B9" s="260"/>
      <c r="C9" s="260"/>
      <c r="D9" s="260"/>
      <c r="E9" s="260"/>
      <c r="F9" s="546" t="s">
        <v>263</v>
      </c>
      <c r="G9" s="152"/>
      <c r="H9" s="153"/>
      <c r="I9" s="153"/>
      <c r="J9" s="153"/>
      <c r="K9" s="154"/>
      <c r="L9" s="155"/>
      <c r="M9" s="186">
        <f>M10</f>
        <v>0</v>
      </c>
      <c r="N9" s="186">
        <f>N10</f>
        <v>938813.21</v>
      </c>
      <c r="O9" s="186">
        <v>938813.21</v>
      </c>
      <c r="P9" s="186">
        <f>P10</f>
        <v>847802.35</v>
      </c>
      <c r="Q9" s="186">
        <f>Q10</f>
        <v>847802.35</v>
      </c>
      <c r="R9" s="185"/>
      <c r="S9" s="185"/>
      <c r="T9" s="185"/>
      <c r="U9" s="185"/>
    </row>
    <row r="10" spans="1:21" s="60" customFormat="1" ht="12">
      <c r="A10" s="260"/>
      <c r="B10" s="260">
        <v>2</v>
      </c>
      <c r="C10" s="260"/>
      <c r="D10" s="260"/>
      <c r="E10" s="260"/>
      <c r="F10" s="546" t="s">
        <v>213</v>
      </c>
      <c r="G10" s="158"/>
      <c r="H10" s="153"/>
      <c r="I10" s="153"/>
      <c r="J10" s="153"/>
      <c r="K10" s="154"/>
      <c r="L10" s="155"/>
      <c r="M10" s="186">
        <f>+M11</f>
        <v>0</v>
      </c>
      <c r="N10" s="186">
        <f t="shared" ref="N10:Q12" si="0">+N11</f>
        <v>938813.21</v>
      </c>
      <c r="O10" s="186">
        <v>938813.21</v>
      </c>
      <c r="P10" s="186">
        <f t="shared" si="0"/>
        <v>847802.35</v>
      </c>
      <c r="Q10" s="186">
        <f t="shared" si="0"/>
        <v>847802.35</v>
      </c>
      <c r="R10" s="185"/>
      <c r="S10" s="185"/>
      <c r="T10" s="185"/>
      <c r="U10" s="185"/>
    </row>
    <row r="11" spans="1:21" s="60" customFormat="1" ht="24">
      <c r="A11" s="260"/>
      <c r="B11" s="260"/>
      <c r="C11" s="260">
        <v>2</v>
      </c>
      <c r="D11" s="260"/>
      <c r="E11" s="260"/>
      <c r="F11" s="546" t="s">
        <v>214</v>
      </c>
      <c r="G11" s="158"/>
      <c r="H11" s="153"/>
      <c r="I11" s="153"/>
      <c r="J11" s="153"/>
      <c r="K11" s="154"/>
      <c r="L11" s="155"/>
      <c r="M11" s="188">
        <f>+M12</f>
        <v>0</v>
      </c>
      <c r="N11" s="188">
        <f t="shared" si="0"/>
        <v>938813.21</v>
      </c>
      <c r="O11" s="188">
        <v>938813.21</v>
      </c>
      <c r="P11" s="188">
        <f t="shared" si="0"/>
        <v>847802.35</v>
      </c>
      <c r="Q11" s="188">
        <f t="shared" si="0"/>
        <v>847802.35</v>
      </c>
      <c r="R11" s="185"/>
      <c r="S11" s="185"/>
      <c r="T11" s="185"/>
      <c r="U11" s="185"/>
    </row>
    <row r="12" spans="1:21" s="60" customFormat="1" ht="12">
      <c r="A12" s="260"/>
      <c r="B12" s="260"/>
      <c r="C12" s="260"/>
      <c r="D12" s="260">
        <v>1</v>
      </c>
      <c r="E12" s="260"/>
      <c r="F12" s="546" t="s">
        <v>276</v>
      </c>
      <c r="G12" s="158"/>
      <c r="H12" s="153"/>
      <c r="I12" s="153"/>
      <c r="J12" s="153"/>
      <c r="K12" s="154"/>
      <c r="L12" s="155"/>
      <c r="M12" s="188">
        <f>+M13</f>
        <v>0</v>
      </c>
      <c r="N12" s="188">
        <f t="shared" si="0"/>
        <v>938813.21</v>
      </c>
      <c r="O12" s="188">
        <v>938813.21</v>
      </c>
      <c r="P12" s="188">
        <f t="shared" si="0"/>
        <v>847802.35</v>
      </c>
      <c r="Q12" s="188">
        <f t="shared" si="0"/>
        <v>847802.35</v>
      </c>
      <c r="R12" s="185"/>
      <c r="S12" s="185"/>
      <c r="T12" s="185"/>
      <c r="U12" s="185"/>
    </row>
    <row r="13" spans="1:21" s="60" customFormat="1" ht="48">
      <c r="A13" s="126"/>
      <c r="B13" s="126"/>
      <c r="C13" s="126"/>
      <c r="D13" s="126"/>
      <c r="E13" s="126">
        <v>217</v>
      </c>
      <c r="F13" s="547" t="s">
        <v>282</v>
      </c>
      <c r="G13" s="153" t="s">
        <v>221</v>
      </c>
      <c r="H13" s="180">
        <v>0</v>
      </c>
      <c r="I13" s="180">
        <v>1</v>
      </c>
      <c r="J13" s="180">
        <v>1</v>
      </c>
      <c r="K13" s="232">
        <f>IFERROR(J13/H13*100,0)</f>
        <v>0</v>
      </c>
      <c r="L13" s="233">
        <f>IFERROR(J13/I13*100,0)</f>
        <v>100</v>
      </c>
      <c r="M13" s="127">
        <v>0</v>
      </c>
      <c r="N13" s="127">
        <v>938813.21</v>
      </c>
      <c r="O13" s="127">
        <v>938813.21</v>
      </c>
      <c r="P13" s="127">
        <v>847802.35</v>
      </c>
      <c r="Q13" s="127">
        <v>847802.35</v>
      </c>
      <c r="R13" s="166">
        <f>IFERROR(O13/M13*100,0)</f>
        <v>0</v>
      </c>
      <c r="S13" s="166">
        <f>O13/N13*100</f>
        <v>100</v>
      </c>
      <c r="T13" s="166">
        <f>IFERROR(P13/M13*100,0)</f>
        <v>0</v>
      </c>
      <c r="U13" s="166">
        <f>P13/N13*100</f>
        <v>90.30575421920193</v>
      </c>
    </row>
    <row r="14" spans="1:21" s="60" customFormat="1" ht="12">
      <c r="A14" s="152"/>
      <c r="B14" s="152"/>
      <c r="C14" s="152"/>
      <c r="D14" s="152"/>
      <c r="E14" s="152"/>
      <c r="F14" s="193"/>
      <c r="G14" s="152"/>
      <c r="H14" s="167"/>
      <c r="I14" s="160"/>
      <c r="J14" s="153"/>
      <c r="K14" s="154"/>
      <c r="L14" s="154"/>
      <c r="M14" s="188"/>
      <c r="N14" s="188"/>
      <c r="O14" s="188"/>
      <c r="P14" s="188"/>
      <c r="Q14" s="234"/>
      <c r="R14" s="154"/>
      <c r="S14" s="154"/>
      <c r="T14" s="154"/>
      <c r="U14" s="154"/>
    </row>
    <row r="15" spans="1:21" s="60" customFormat="1" ht="12">
      <c r="A15" s="195"/>
      <c r="B15" s="195"/>
      <c r="C15" s="195"/>
      <c r="D15" s="195"/>
      <c r="E15" s="195"/>
      <c r="F15" s="235" t="s">
        <v>301</v>
      </c>
      <c r="G15" s="195"/>
      <c r="H15" s="170"/>
      <c r="I15" s="171"/>
      <c r="J15" s="236"/>
      <c r="K15" s="197"/>
      <c r="L15" s="197"/>
      <c r="M15" s="198">
        <f>+M9</f>
        <v>0</v>
      </c>
      <c r="N15" s="198">
        <f>+N9</f>
        <v>938813.21</v>
      </c>
      <c r="O15" s="198">
        <v>938813.21</v>
      </c>
      <c r="P15" s="198">
        <f>+P9</f>
        <v>847802.35</v>
      </c>
      <c r="Q15" s="198">
        <f>+Q9</f>
        <v>847802.35</v>
      </c>
      <c r="R15" s="197"/>
      <c r="S15" s="197"/>
      <c r="T15" s="197"/>
      <c r="U15" s="197"/>
    </row>
    <row r="16" spans="1:21">
      <c r="A16" s="23"/>
      <c r="B16" s="55"/>
      <c r="C16" s="23"/>
      <c r="D16" s="23"/>
      <c r="F16" s="23"/>
    </row>
    <row r="17" spans="2:15">
      <c r="B17" s="24"/>
      <c r="C17" s="25"/>
      <c r="D17" s="25"/>
      <c r="N17" s="26"/>
      <c r="O17" s="26"/>
    </row>
    <row r="18" spans="2:15">
      <c r="B18" s="27"/>
      <c r="C18" s="27"/>
      <c r="D18" s="27"/>
      <c r="N18" s="28"/>
      <c r="O18" s="28"/>
    </row>
    <row r="20" spans="2:15">
      <c r="M20" s="374"/>
      <c r="N20" s="374"/>
      <c r="O20" s="374"/>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2" orientation="landscape" r:id="rId1"/>
  <headerFooter scaleWithDoc="0">
    <oddHeader>&amp;C&amp;G</oddHeader>
    <oddFooter>&amp;C&amp;G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4"/>
  <sheetViews>
    <sheetView showGridLines="0" view="pageLayout" zoomScale="70" zoomScaleNormal="115" zoomScaleSheetLayoutView="70" zoomScalePageLayoutView="70" workbookViewId="0">
      <selection activeCell="O13" sqref="O13"/>
    </sheetView>
  </sheetViews>
  <sheetFormatPr baseColWidth="10" defaultColWidth="11.42578125" defaultRowHeight="13.5"/>
  <cols>
    <col min="1" max="1" width="4.7109375" style="22" bestFit="1" customWidth="1"/>
    <col min="2" max="2" width="3" style="22" bestFit="1" customWidth="1"/>
    <col min="3" max="3" width="2.42578125" style="22" bestFit="1" customWidth="1"/>
    <col min="4" max="4" width="3.85546875" style="22" bestFit="1" customWidth="1"/>
    <col min="5" max="5" width="4" style="22" customWidth="1"/>
    <col min="6" max="6" width="29.28515625" style="22" customWidth="1"/>
    <col min="7" max="7" width="9.42578125" style="22" bestFit="1" customWidth="1"/>
    <col min="8" max="8" width="10.5703125" style="22" bestFit="1" customWidth="1"/>
    <col min="9" max="9" width="13.42578125" style="22" bestFit="1" customWidth="1"/>
    <col min="10" max="10" width="13.28515625" style="22" bestFit="1" customWidth="1"/>
    <col min="11" max="11" width="8" style="22" bestFit="1" customWidth="1"/>
    <col min="12" max="12" width="8.42578125" style="22" bestFit="1" customWidth="1"/>
    <col min="13" max="13" width="13.140625" style="22" bestFit="1" customWidth="1"/>
    <col min="14" max="15" width="13.42578125" style="22" bestFit="1" customWidth="1"/>
    <col min="16" max="17" width="12.42578125" style="22" bestFit="1" customWidth="1"/>
    <col min="18" max="21" width="8.42578125" style="22" bestFit="1" customWidth="1"/>
    <col min="22" max="16384" width="11.42578125" style="22"/>
  </cols>
  <sheetData>
    <row r="1" spans="1:21" ht="25.15" customHeight="1">
      <c r="A1" s="605" t="s">
        <v>91</v>
      </c>
      <c r="B1" s="606"/>
      <c r="C1" s="606"/>
      <c r="D1" s="606"/>
      <c r="E1" s="606"/>
      <c r="F1" s="606"/>
      <c r="G1" s="606"/>
      <c r="H1" s="606"/>
      <c r="I1" s="606"/>
      <c r="J1" s="606"/>
      <c r="K1" s="606"/>
      <c r="L1" s="606"/>
      <c r="M1" s="606"/>
      <c r="N1" s="606"/>
      <c r="O1" s="606"/>
      <c r="P1" s="606"/>
      <c r="Q1" s="606"/>
      <c r="R1" s="606"/>
      <c r="S1" s="606"/>
      <c r="T1" s="606"/>
      <c r="U1" s="607"/>
    </row>
    <row r="2" spans="1:21" ht="25.15" customHeight="1">
      <c r="A2" s="608" t="s">
        <v>317</v>
      </c>
      <c r="B2" s="609"/>
      <c r="C2" s="609"/>
      <c r="D2" s="609"/>
      <c r="E2" s="609"/>
      <c r="F2" s="609"/>
      <c r="G2" s="609"/>
      <c r="H2" s="609"/>
      <c r="I2" s="609"/>
      <c r="J2" s="609"/>
      <c r="K2" s="609"/>
      <c r="L2" s="609"/>
      <c r="M2" s="609"/>
      <c r="N2" s="609"/>
      <c r="O2" s="609"/>
      <c r="P2" s="609"/>
      <c r="Q2" s="609"/>
      <c r="R2" s="609"/>
      <c r="S2" s="609"/>
      <c r="T2" s="609"/>
      <c r="U2" s="610"/>
    </row>
    <row r="3" spans="1:21" ht="6" customHeight="1">
      <c r="U3" s="66"/>
    </row>
    <row r="4" spans="1:21" ht="20.100000000000001" customHeight="1">
      <c r="A4" s="570" t="s">
        <v>311</v>
      </c>
      <c r="B4" s="614"/>
      <c r="C4" s="614"/>
      <c r="D4" s="614"/>
      <c r="E4" s="614"/>
      <c r="F4" s="614"/>
      <c r="G4" s="614"/>
      <c r="H4" s="614"/>
      <c r="I4" s="614"/>
      <c r="J4" s="614"/>
      <c r="K4" s="614"/>
      <c r="L4" s="614"/>
      <c r="M4" s="614"/>
      <c r="N4" s="614"/>
      <c r="O4" s="614"/>
      <c r="P4" s="614"/>
      <c r="Q4" s="614"/>
      <c r="R4" s="614"/>
      <c r="S4" s="614"/>
      <c r="T4" s="614"/>
      <c r="U4" s="615"/>
    </row>
    <row r="5" spans="1:21" ht="20.100000000000001" customHeight="1">
      <c r="A5" s="616" t="s">
        <v>315</v>
      </c>
      <c r="B5" s="617"/>
      <c r="C5" s="617"/>
      <c r="D5" s="617"/>
      <c r="E5" s="617"/>
      <c r="F5" s="617"/>
      <c r="G5" s="617"/>
      <c r="H5" s="617"/>
      <c r="I5" s="617"/>
      <c r="J5" s="617"/>
      <c r="K5" s="617"/>
      <c r="L5" s="617"/>
      <c r="M5" s="617"/>
      <c r="N5" s="617"/>
      <c r="O5" s="617"/>
      <c r="P5" s="617"/>
      <c r="Q5" s="617"/>
      <c r="R5" s="617"/>
      <c r="S5" s="617"/>
      <c r="T5" s="617"/>
      <c r="U5" s="618"/>
    </row>
    <row r="6" spans="1:21" ht="15" customHeight="1">
      <c r="A6" s="619" t="s">
        <v>85</v>
      </c>
      <c r="B6" s="611" t="s">
        <v>44</v>
      </c>
      <c r="C6" s="611" t="s">
        <v>42</v>
      </c>
      <c r="D6" s="611" t="s">
        <v>43</v>
      </c>
      <c r="E6" s="611" t="s">
        <v>12</v>
      </c>
      <c r="F6" s="611" t="s">
        <v>13</v>
      </c>
      <c r="G6" s="611" t="s">
        <v>28</v>
      </c>
      <c r="H6" s="112" t="s">
        <v>15</v>
      </c>
      <c r="I6" s="112"/>
      <c r="J6" s="112"/>
      <c r="K6" s="112"/>
      <c r="L6" s="112"/>
      <c r="M6" s="112"/>
      <c r="N6" s="112"/>
      <c r="O6" s="112"/>
      <c r="P6" s="112"/>
      <c r="Q6" s="112"/>
      <c r="R6" s="112"/>
      <c r="S6" s="112"/>
      <c r="T6" s="112"/>
      <c r="U6" s="113"/>
    </row>
    <row r="7" spans="1:21" ht="15" customHeight="1">
      <c r="A7" s="620"/>
      <c r="B7" s="612"/>
      <c r="C7" s="612"/>
      <c r="D7" s="612"/>
      <c r="E7" s="612"/>
      <c r="F7" s="612"/>
      <c r="G7" s="612"/>
      <c r="H7" s="622" t="s">
        <v>14</v>
      </c>
      <c r="I7" s="623"/>
      <c r="J7" s="624"/>
      <c r="K7" s="622" t="s">
        <v>48</v>
      </c>
      <c r="L7" s="624"/>
      <c r="M7" s="622" t="s">
        <v>98</v>
      </c>
      <c r="N7" s="623"/>
      <c r="O7" s="623"/>
      <c r="P7" s="623"/>
      <c r="Q7" s="624"/>
      <c r="R7" s="625" t="s">
        <v>48</v>
      </c>
      <c r="S7" s="626"/>
      <c r="T7" s="626"/>
      <c r="U7" s="627"/>
    </row>
    <row r="8" spans="1:21" ht="33" customHeight="1">
      <c r="A8" s="621"/>
      <c r="B8" s="613"/>
      <c r="C8" s="613"/>
      <c r="D8" s="613"/>
      <c r="E8" s="613"/>
      <c r="F8" s="613"/>
      <c r="G8" s="613"/>
      <c r="H8" s="114" t="s">
        <v>128</v>
      </c>
      <c r="I8" s="114" t="s">
        <v>194</v>
      </c>
      <c r="J8" s="114" t="s">
        <v>47</v>
      </c>
      <c r="K8" s="115" t="s">
        <v>49</v>
      </c>
      <c r="L8" s="115" t="s">
        <v>50</v>
      </c>
      <c r="M8" s="114" t="s">
        <v>124</v>
      </c>
      <c r="N8" s="114" t="s">
        <v>123</v>
      </c>
      <c r="O8" s="114" t="s">
        <v>51</v>
      </c>
      <c r="P8" s="114" t="s">
        <v>52</v>
      </c>
      <c r="Q8" s="114" t="s">
        <v>115</v>
      </c>
      <c r="R8" s="115" t="s">
        <v>116</v>
      </c>
      <c r="S8" s="115" t="s">
        <v>117</v>
      </c>
      <c r="T8" s="115" t="s">
        <v>118</v>
      </c>
      <c r="U8" s="115" t="s">
        <v>119</v>
      </c>
    </row>
    <row r="9" spans="1:21" s="60" customFormat="1" ht="24">
      <c r="A9" s="237">
        <v>1</v>
      </c>
      <c r="B9" s="238"/>
      <c r="C9" s="238"/>
      <c r="D9" s="238"/>
      <c r="E9" s="238"/>
      <c r="F9" s="352" t="s">
        <v>206</v>
      </c>
      <c r="G9" s="158"/>
      <c r="H9" s="240"/>
      <c r="I9" s="240"/>
      <c r="J9" s="241"/>
      <c r="K9" s="241"/>
      <c r="L9" s="241"/>
      <c r="M9" s="242">
        <f>+M10</f>
        <v>21405492</v>
      </c>
      <c r="N9" s="242">
        <f t="shared" ref="N9:Q10" si="0">+N10</f>
        <v>22405492</v>
      </c>
      <c r="O9" s="242">
        <v>22405492</v>
      </c>
      <c r="P9" s="242">
        <f t="shared" si="0"/>
        <v>22401063.579999998</v>
      </c>
      <c r="Q9" s="242">
        <f t="shared" si="0"/>
        <v>22401063.579999998</v>
      </c>
      <c r="R9" s="243"/>
      <c r="S9" s="243"/>
      <c r="T9" s="243"/>
      <c r="U9" s="243"/>
    </row>
    <row r="10" spans="1:21" s="60" customFormat="1" ht="12">
      <c r="A10" s="244"/>
      <c r="B10" s="244">
        <v>2</v>
      </c>
      <c r="C10" s="244"/>
      <c r="D10" s="244"/>
      <c r="E10" s="244"/>
      <c r="F10" s="352" t="s">
        <v>213</v>
      </c>
      <c r="G10" s="158"/>
      <c r="H10" s="153"/>
      <c r="I10" s="153"/>
      <c r="J10" s="158"/>
      <c r="K10" s="241"/>
      <c r="L10" s="241"/>
      <c r="M10" s="245">
        <f>+M11</f>
        <v>21405492</v>
      </c>
      <c r="N10" s="245">
        <f t="shared" si="0"/>
        <v>22405492</v>
      </c>
      <c r="O10" s="245">
        <v>22405492</v>
      </c>
      <c r="P10" s="245">
        <f t="shared" si="0"/>
        <v>22401063.579999998</v>
      </c>
      <c r="Q10" s="245">
        <f t="shared" si="0"/>
        <v>22401063.579999998</v>
      </c>
      <c r="R10" s="243"/>
      <c r="S10" s="243"/>
      <c r="T10" s="243"/>
      <c r="U10" s="243"/>
    </row>
    <row r="11" spans="1:21" s="60" customFormat="1" ht="12">
      <c r="A11" s="244"/>
      <c r="B11" s="244"/>
      <c r="C11" s="244">
        <v>5</v>
      </c>
      <c r="D11" s="244"/>
      <c r="E11" s="244"/>
      <c r="F11" s="352" t="s">
        <v>231</v>
      </c>
      <c r="G11" s="158"/>
      <c r="H11" s="153"/>
      <c r="I11" s="153"/>
      <c r="J11" s="158"/>
      <c r="K11" s="246"/>
      <c r="L11" s="241"/>
      <c r="M11" s="245">
        <f>M12</f>
        <v>21405492</v>
      </c>
      <c r="N11" s="245">
        <f>N12</f>
        <v>22405492</v>
      </c>
      <c r="O11" s="245">
        <v>22405492</v>
      </c>
      <c r="P11" s="245">
        <f>P12</f>
        <v>22401063.579999998</v>
      </c>
      <c r="Q11" s="245">
        <f>Q12</f>
        <v>22401063.579999998</v>
      </c>
      <c r="R11" s="243"/>
      <c r="S11" s="243"/>
      <c r="T11" s="243"/>
      <c r="U11" s="243"/>
    </row>
    <row r="12" spans="1:21" s="60" customFormat="1" ht="12">
      <c r="A12" s="244"/>
      <c r="B12" s="244"/>
      <c r="C12" s="244"/>
      <c r="D12" s="244">
        <v>1</v>
      </c>
      <c r="E12" s="244"/>
      <c r="F12" s="352" t="s">
        <v>232</v>
      </c>
      <c r="G12" s="158"/>
      <c r="H12" s="153"/>
      <c r="I12" s="153"/>
      <c r="J12" s="158"/>
      <c r="K12" s="246"/>
      <c r="L12" s="241"/>
      <c r="M12" s="245">
        <f>+M13</f>
        <v>21405492</v>
      </c>
      <c r="N12" s="245">
        <f>+N13</f>
        <v>22405492</v>
      </c>
      <c r="O12" s="245">
        <v>22405492</v>
      </c>
      <c r="P12" s="245">
        <f>+P13</f>
        <v>22401063.579999998</v>
      </c>
      <c r="Q12" s="245">
        <f>+Q13</f>
        <v>22401063.579999998</v>
      </c>
      <c r="R12" s="243"/>
      <c r="S12" s="243"/>
      <c r="T12" s="243"/>
      <c r="U12" s="243"/>
    </row>
    <row r="13" spans="1:21" s="411" customFormat="1" ht="48">
      <c r="A13" s="244"/>
      <c r="B13" s="244"/>
      <c r="C13" s="244"/>
      <c r="D13" s="244"/>
      <c r="E13" s="244">
        <v>218</v>
      </c>
      <c r="F13" s="352" t="s">
        <v>235</v>
      </c>
      <c r="G13" s="158" t="s">
        <v>221</v>
      </c>
      <c r="H13" s="428">
        <v>20</v>
      </c>
      <c r="I13" s="428">
        <v>21</v>
      </c>
      <c r="J13" s="428">
        <v>21</v>
      </c>
      <c r="K13" s="241">
        <f>J13/H13*100</f>
        <v>105</v>
      </c>
      <c r="L13" s="438">
        <f>IFERROR(J13/I13*100,0)</f>
        <v>100</v>
      </c>
      <c r="M13" s="245">
        <v>21405492</v>
      </c>
      <c r="N13" s="245">
        <v>22405492</v>
      </c>
      <c r="O13" s="245">
        <v>22405492</v>
      </c>
      <c r="P13" s="245">
        <v>22401063.579999998</v>
      </c>
      <c r="Q13" s="245">
        <v>22401063.579999998</v>
      </c>
      <c r="R13" s="439">
        <f>O13/M13*100</f>
        <v>104.67169827257416</v>
      </c>
      <c r="S13" s="439">
        <f>O13/N13*100</f>
        <v>100</v>
      </c>
      <c r="T13" s="439">
        <f>P13/M13*100</f>
        <v>104.65101003050992</v>
      </c>
      <c r="U13" s="439">
        <f>P13/N13*100</f>
        <v>99.980235113783706</v>
      </c>
    </row>
    <row r="14" spans="1:21" s="60" customFormat="1" ht="36">
      <c r="A14" s="247">
        <v>4</v>
      </c>
      <c r="B14" s="247"/>
      <c r="C14" s="247"/>
      <c r="D14" s="247"/>
      <c r="E14" s="247"/>
      <c r="F14" s="547" t="s">
        <v>263</v>
      </c>
      <c r="G14" s="247"/>
      <c r="H14" s="145"/>
      <c r="I14" s="145"/>
      <c r="J14" s="145"/>
      <c r="K14" s="250"/>
      <c r="L14" s="240"/>
      <c r="M14" s="251">
        <f>M15</f>
        <v>6359447</v>
      </c>
      <c r="N14" s="251">
        <f>N15</f>
        <v>5359447</v>
      </c>
      <c r="O14" s="251">
        <v>5359447</v>
      </c>
      <c r="P14" s="251">
        <f>P15</f>
        <v>4317628.3099999996</v>
      </c>
      <c r="Q14" s="251">
        <f>Q15</f>
        <v>4317628.3099999996</v>
      </c>
      <c r="R14" s="249"/>
      <c r="S14" s="249"/>
      <c r="T14" s="249"/>
      <c r="U14" s="249"/>
    </row>
    <row r="15" spans="1:21" s="60" customFormat="1" ht="12">
      <c r="A15" s="247"/>
      <c r="B15" s="247">
        <v>2</v>
      </c>
      <c r="C15" s="247"/>
      <c r="D15" s="247"/>
      <c r="E15" s="247"/>
      <c r="F15" s="547" t="s">
        <v>213</v>
      </c>
      <c r="G15" s="153"/>
      <c r="H15" s="145"/>
      <c r="I15" s="145"/>
      <c r="J15" s="145"/>
      <c r="K15" s="250"/>
      <c r="L15" s="240"/>
      <c r="M15" s="248">
        <f>+M16</f>
        <v>6359447</v>
      </c>
      <c r="N15" s="248">
        <f t="shared" ref="N15:Q17" si="1">+N16</f>
        <v>5359447</v>
      </c>
      <c r="O15" s="248">
        <v>5359447</v>
      </c>
      <c r="P15" s="248">
        <f t="shared" si="1"/>
        <v>4317628.3099999996</v>
      </c>
      <c r="Q15" s="248">
        <f t="shared" si="1"/>
        <v>4317628.3099999996</v>
      </c>
      <c r="R15" s="249"/>
      <c r="S15" s="249"/>
      <c r="T15" s="249"/>
      <c r="U15" s="249"/>
    </row>
    <row r="16" spans="1:21" s="60" customFormat="1" ht="24">
      <c r="A16" s="247"/>
      <c r="B16" s="247"/>
      <c r="C16" s="247">
        <v>2</v>
      </c>
      <c r="D16" s="247"/>
      <c r="E16" s="247"/>
      <c r="F16" s="547" t="s">
        <v>214</v>
      </c>
      <c r="G16" s="153"/>
      <c r="H16" s="145"/>
      <c r="I16" s="145"/>
      <c r="J16" s="145"/>
      <c r="K16" s="250"/>
      <c r="L16" s="240"/>
      <c r="M16" s="248">
        <f>+M17</f>
        <v>6359447</v>
      </c>
      <c r="N16" s="248">
        <f t="shared" si="1"/>
        <v>5359447</v>
      </c>
      <c r="O16" s="248">
        <v>5359447</v>
      </c>
      <c r="P16" s="248">
        <f t="shared" si="1"/>
        <v>4317628.3099999996</v>
      </c>
      <c r="Q16" s="248">
        <f t="shared" si="1"/>
        <v>4317628.3099999996</v>
      </c>
      <c r="R16" s="249"/>
      <c r="S16" s="249"/>
      <c r="T16" s="249"/>
      <c r="U16" s="249"/>
    </row>
    <row r="17" spans="1:21" s="60" customFormat="1" ht="12">
      <c r="A17" s="247"/>
      <c r="B17" s="247"/>
      <c r="C17" s="247"/>
      <c r="D17" s="247">
        <v>1</v>
      </c>
      <c r="E17" s="247"/>
      <c r="F17" s="547" t="s">
        <v>276</v>
      </c>
      <c r="G17" s="153"/>
      <c r="H17" s="145"/>
      <c r="I17" s="145"/>
      <c r="J17" s="145"/>
      <c r="K17" s="250"/>
      <c r="L17" s="240"/>
      <c r="M17" s="248">
        <f>+M18</f>
        <v>6359447</v>
      </c>
      <c r="N17" s="248">
        <f t="shared" si="1"/>
        <v>5359447</v>
      </c>
      <c r="O17" s="248">
        <v>5359447</v>
      </c>
      <c r="P17" s="248">
        <f t="shared" si="1"/>
        <v>4317628.3099999996</v>
      </c>
      <c r="Q17" s="248">
        <f t="shared" si="1"/>
        <v>4317628.3099999996</v>
      </c>
      <c r="R17" s="249"/>
      <c r="S17" s="249"/>
      <c r="T17" s="249"/>
      <c r="U17" s="249"/>
    </row>
    <row r="18" spans="1:21" s="60" customFormat="1" ht="48">
      <c r="A18" s="247"/>
      <c r="B18" s="247"/>
      <c r="C18" s="247"/>
      <c r="D18" s="247"/>
      <c r="E18" s="247">
        <v>219</v>
      </c>
      <c r="F18" s="547" t="s">
        <v>284</v>
      </c>
      <c r="G18" s="153" t="s">
        <v>285</v>
      </c>
      <c r="H18" s="128">
        <v>0</v>
      </c>
      <c r="I18" s="128">
        <v>19</v>
      </c>
      <c r="J18" s="128">
        <v>19</v>
      </c>
      <c r="K18" s="240">
        <f>IFERROR(J18/H18*100,0)</f>
        <v>0</v>
      </c>
      <c r="L18" s="240">
        <f>J18/I18*100</f>
        <v>100</v>
      </c>
      <c r="M18" s="248">
        <v>6359447</v>
      </c>
      <c r="N18" s="248">
        <v>5359447</v>
      </c>
      <c r="O18" s="248">
        <v>5359447</v>
      </c>
      <c r="P18" s="248">
        <v>4317628.3099999996</v>
      </c>
      <c r="Q18" s="248">
        <v>4317628.3099999996</v>
      </c>
      <c r="R18" s="249">
        <f>O18/M18*100</f>
        <v>84.275362307445917</v>
      </c>
      <c r="S18" s="249">
        <f>O18/N18*100</f>
        <v>100</v>
      </c>
      <c r="T18" s="249">
        <f>P18/M18*100</f>
        <v>67.893140865864581</v>
      </c>
      <c r="U18" s="249">
        <f>P18/N18*100</f>
        <v>80.561078596355173</v>
      </c>
    </row>
    <row r="19" spans="1:21" s="60" customFormat="1" ht="12.75">
      <c r="A19" s="247"/>
      <c r="B19" s="247"/>
      <c r="C19" s="247"/>
      <c r="D19" s="247"/>
      <c r="E19" s="247"/>
      <c r="F19" s="215"/>
      <c r="G19" s="247"/>
      <c r="H19" s="252"/>
      <c r="I19" s="250"/>
      <c r="J19" s="153"/>
      <c r="K19" s="250"/>
      <c r="L19" s="250"/>
      <c r="M19" s="248"/>
      <c r="N19" s="248"/>
      <c r="O19" s="248"/>
      <c r="P19" s="248"/>
      <c r="Q19" s="248"/>
      <c r="R19" s="253"/>
      <c r="S19" s="253"/>
      <c r="T19" s="253"/>
      <c r="U19" s="253"/>
    </row>
    <row r="20" spans="1:21" s="60" customFormat="1" ht="12.75">
      <c r="A20" s="254"/>
      <c r="B20" s="254"/>
      <c r="C20" s="254"/>
      <c r="D20" s="254"/>
      <c r="E20" s="254"/>
      <c r="F20" s="255" t="s">
        <v>301</v>
      </c>
      <c r="G20" s="254"/>
      <c r="H20" s="256"/>
      <c r="I20" s="257"/>
      <c r="J20" s="172"/>
      <c r="K20" s="257"/>
      <c r="L20" s="257"/>
      <c r="M20" s="259">
        <f>+M9+M14</f>
        <v>27764939</v>
      </c>
      <c r="N20" s="259">
        <f>+N9+N14</f>
        <v>27764939</v>
      </c>
      <c r="O20" s="259">
        <v>27764939</v>
      </c>
      <c r="P20" s="259">
        <f>+P9+P14</f>
        <v>26718691.889999997</v>
      </c>
      <c r="Q20" s="259">
        <f>+Q9+Q14</f>
        <v>26718691.889999997</v>
      </c>
      <c r="R20" s="258"/>
      <c r="S20" s="258"/>
      <c r="T20" s="258"/>
      <c r="U20" s="258"/>
    </row>
    <row r="21" spans="1:21">
      <c r="A21" s="23"/>
      <c r="B21" s="55"/>
      <c r="C21" s="23"/>
      <c r="D21" s="23"/>
      <c r="F21" s="23"/>
    </row>
    <row r="22" spans="1:21">
      <c r="B22" s="24"/>
      <c r="C22" s="25"/>
      <c r="D22" s="25"/>
    </row>
    <row r="23" spans="1:21">
      <c r="B23" s="27"/>
      <c r="C23" s="27"/>
      <c r="D23" s="27"/>
    </row>
    <row r="24" spans="1:21">
      <c r="M24" s="374"/>
      <c r="N24" s="374"/>
      <c r="O24" s="374"/>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0"/>
  <sheetViews>
    <sheetView showGridLines="0" view="pageLayout" zoomScale="70" zoomScaleNormal="115" zoomScaleSheetLayoutView="70" zoomScalePageLayoutView="70" workbookViewId="0">
      <selection activeCell="A2" sqref="A2:U2"/>
    </sheetView>
  </sheetViews>
  <sheetFormatPr baseColWidth="10" defaultColWidth="11.42578125" defaultRowHeight="13.5"/>
  <cols>
    <col min="1" max="1" width="4.7109375" style="22" bestFit="1" customWidth="1"/>
    <col min="2" max="2" width="3" style="22" bestFit="1" customWidth="1"/>
    <col min="3" max="3" width="2.42578125" style="22" bestFit="1" customWidth="1"/>
    <col min="4" max="4" width="3.85546875" style="22" bestFit="1" customWidth="1"/>
    <col min="5" max="5" width="4.140625" style="22" bestFit="1" customWidth="1"/>
    <col min="6" max="6" width="29.28515625" style="22" customWidth="1"/>
    <col min="7" max="7" width="8.5703125" style="22" bestFit="1" customWidth="1"/>
    <col min="8" max="8" width="10.5703125" style="22" bestFit="1" customWidth="1"/>
    <col min="9" max="9" width="13.42578125" style="22" bestFit="1" customWidth="1"/>
    <col min="10" max="10" width="13.28515625" style="22" bestFit="1" customWidth="1"/>
    <col min="11" max="11" width="8" style="22" bestFit="1" customWidth="1"/>
    <col min="12" max="12" width="8.42578125" style="22" bestFit="1" customWidth="1"/>
    <col min="13" max="13" width="12.42578125" style="22" bestFit="1" customWidth="1"/>
    <col min="14" max="15" width="13.42578125" style="22" bestFit="1" customWidth="1"/>
    <col min="16" max="16" width="10.7109375" style="22" bestFit="1" customWidth="1"/>
    <col min="17" max="17" width="9.7109375" style="22" bestFit="1" customWidth="1"/>
    <col min="18" max="21" width="8.42578125" style="22" bestFit="1" customWidth="1"/>
    <col min="22" max="16384" width="11.42578125" style="22"/>
  </cols>
  <sheetData>
    <row r="1" spans="1:21" ht="25.15" customHeight="1">
      <c r="A1" s="605" t="s">
        <v>91</v>
      </c>
      <c r="B1" s="606"/>
      <c r="C1" s="606"/>
      <c r="D1" s="606"/>
      <c r="E1" s="606"/>
      <c r="F1" s="606"/>
      <c r="G1" s="606"/>
      <c r="H1" s="606"/>
      <c r="I1" s="606"/>
      <c r="J1" s="606"/>
      <c r="K1" s="606"/>
      <c r="L1" s="606"/>
      <c r="M1" s="606"/>
      <c r="N1" s="606"/>
      <c r="O1" s="606"/>
      <c r="P1" s="606"/>
      <c r="Q1" s="606"/>
      <c r="R1" s="606"/>
      <c r="S1" s="606"/>
      <c r="T1" s="606"/>
      <c r="U1" s="607"/>
    </row>
    <row r="2" spans="1:21" ht="34.5" customHeight="1">
      <c r="A2" s="608" t="s">
        <v>582</v>
      </c>
      <c r="B2" s="609"/>
      <c r="C2" s="609"/>
      <c r="D2" s="609"/>
      <c r="E2" s="609"/>
      <c r="F2" s="609"/>
      <c r="G2" s="609"/>
      <c r="H2" s="609"/>
      <c r="I2" s="609"/>
      <c r="J2" s="609"/>
      <c r="K2" s="609"/>
      <c r="L2" s="609"/>
      <c r="M2" s="609"/>
      <c r="N2" s="609"/>
      <c r="O2" s="609"/>
      <c r="P2" s="609"/>
      <c r="Q2" s="609"/>
      <c r="R2" s="609"/>
      <c r="S2" s="609"/>
      <c r="T2" s="609"/>
      <c r="U2" s="610"/>
    </row>
    <row r="3" spans="1:21" ht="6" customHeight="1">
      <c r="U3" s="66"/>
    </row>
    <row r="4" spans="1:21" ht="20.100000000000001" customHeight="1">
      <c r="A4" s="570" t="s">
        <v>306</v>
      </c>
      <c r="B4" s="614"/>
      <c r="C4" s="614"/>
      <c r="D4" s="614"/>
      <c r="E4" s="614"/>
      <c r="F4" s="614"/>
      <c r="G4" s="614"/>
      <c r="H4" s="614"/>
      <c r="I4" s="614"/>
      <c r="J4" s="614"/>
      <c r="K4" s="614"/>
      <c r="L4" s="614"/>
      <c r="M4" s="614"/>
      <c r="N4" s="614"/>
      <c r="O4" s="614"/>
      <c r="P4" s="614"/>
      <c r="Q4" s="614"/>
      <c r="R4" s="614"/>
      <c r="S4" s="614"/>
      <c r="T4" s="614"/>
      <c r="U4" s="615"/>
    </row>
    <row r="5" spans="1:21" ht="20.100000000000001" customHeight="1">
      <c r="A5" s="616" t="s">
        <v>205</v>
      </c>
      <c r="B5" s="617"/>
      <c r="C5" s="617"/>
      <c r="D5" s="617"/>
      <c r="E5" s="617"/>
      <c r="F5" s="617"/>
      <c r="G5" s="617"/>
      <c r="H5" s="617"/>
      <c r="I5" s="617"/>
      <c r="J5" s="617"/>
      <c r="K5" s="617"/>
      <c r="L5" s="617"/>
      <c r="M5" s="617"/>
      <c r="N5" s="617"/>
      <c r="O5" s="617"/>
      <c r="P5" s="617"/>
      <c r="Q5" s="617"/>
      <c r="R5" s="617"/>
      <c r="S5" s="617"/>
      <c r="T5" s="617"/>
      <c r="U5" s="618"/>
    </row>
    <row r="6" spans="1:21" ht="15" customHeight="1">
      <c r="A6" s="619" t="s">
        <v>85</v>
      </c>
      <c r="B6" s="611" t="s">
        <v>44</v>
      </c>
      <c r="C6" s="611" t="s">
        <v>42</v>
      </c>
      <c r="D6" s="611" t="s">
        <v>43</v>
      </c>
      <c r="E6" s="611" t="s">
        <v>12</v>
      </c>
      <c r="F6" s="611" t="s">
        <v>13</v>
      </c>
      <c r="G6" s="611" t="s">
        <v>28</v>
      </c>
      <c r="H6" s="112" t="s">
        <v>15</v>
      </c>
      <c r="I6" s="112"/>
      <c r="J6" s="112"/>
      <c r="K6" s="112"/>
      <c r="L6" s="112"/>
      <c r="M6" s="112"/>
      <c r="N6" s="112"/>
      <c r="O6" s="112"/>
      <c r="P6" s="112"/>
      <c r="Q6" s="112"/>
      <c r="R6" s="112"/>
      <c r="S6" s="112"/>
      <c r="T6" s="112"/>
      <c r="U6" s="113"/>
    </row>
    <row r="7" spans="1:21" ht="15" customHeight="1">
      <c r="A7" s="620"/>
      <c r="B7" s="612"/>
      <c r="C7" s="612"/>
      <c r="D7" s="612"/>
      <c r="E7" s="612"/>
      <c r="F7" s="612"/>
      <c r="G7" s="612"/>
      <c r="H7" s="622" t="s">
        <v>14</v>
      </c>
      <c r="I7" s="623"/>
      <c r="J7" s="624"/>
      <c r="K7" s="622" t="s">
        <v>48</v>
      </c>
      <c r="L7" s="624"/>
      <c r="M7" s="622" t="s">
        <v>98</v>
      </c>
      <c r="N7" s="623"/>
      <c r="O7" s="623"/>
      <c r="P7" s="623"/>
      <c r="Q7" s="624"/>
      <c r="R7" s="625" t="s">
        <v>48</v>
      </c>
      <c r="S7" s="626"/>
      <c r="T7" s="626"/>
      <c r="U7" s="627"/>
    </row>
    <row r="8" spans="1:21" ht="33" customHeight="1">
      <c r="A8" s="621"/>
      <c r="B8" s="613"/>
      <c r="C8" s="613"/>
      <c r="D8" s="613"/>
      <c r="E8" s="613"/>
      <c r="F8" s="613"/>
      <c r="G8" s="613"/>
      <c r="H8" s="114" t="s">
        <v>128</v>
      </c>
      <c r="I8" s="114" t="s">
        <v>194</v>
      </c>
      <c r="J8" s="114" t="s">
        <v>47</v>
      </c>
      <c r="K8" s="115" t="s">
        <v>49</v>
      </c>
      <c r="L8" s="115" t="s">
        <v>50</v>
      </c>
      <c r="M8" s="114" t="s">
        <v>124</v>
      </c>
      <c r="N8" s="114" t="s">
        <v>123</v>
      </c>
      <c r="O8" s="114" t="s">
        <v>51</v>
      </c>
      <c r="P8" s="114" t="s">
        <v>52</v>
      </c>
      <c r="Q8" s="114" t="s">
        <v>115</v>
      </c>
      <c r="R8" s="115" t="s">
        <v>116</v>
      </c>
      <c r="S8" s="115" t="s">
        <v>117</v>
      </c>
      <c r="T8" s="115" t="s">
        <v>118</v>
      </c>
      <c r="U8" s="115" t="s">
        <v>119</v>
      </c>
    </row>
    <row r="9" spans="1:21" s="60" customFormat="1" ht="36">
      <c r="A9" s="260">
        <v>4</v>
      </c>
      <c r="B9" s="260"/>
      <c r="C9" s="260"/>
      <c r="D9" s="260"/>
      <c r="E9" s="260"/>
      <c r="F9" s="546" t="s">
        <v>263</v>
      </c>
      <c r="G9" s="152"/>
      <c r="H9" s="153"/>
      <c r="I9" s="153"/>
      <c r="J9" s="153"/>
      <c r="K9" s="154"/>
      <c r="L9" s="185"/>
      <c r="M9" s="186">
        <f>M11</f>
        <v>0</v>
      </c>
      <c r="N9" s="186">
        <f>N11</f>
        <v>51088.34</v>
      </c>
      <c r="O9" s="186">
        <f>O11</f>
        <v>0</v>
      </c>
      <c r="P9" s="186">
        <f>P11</f>
        <v>0</v>
      </c>
      <c r="Q9" s="186">
        <f>Q11</f>
        <v>0</v>
      </c>
      <c r="R9" s="187"/>
      <c r="S9" s="187"/>
      <c r="T9" s="187"/>
      <c r="U9" s="187"/>
    </row>
    <row r="10" spans="1:21" s="60" customFormat="1" ht="12">
      <c r="A10" s="260"/>
      <c r="B10" s="260">
        <v>2</v>
      </c>
      <c r="C10" s="260"/>
      <c r="D10" s="260"/>
      <c r="E10" s="260"/>
      <c r="F10" s="537" t="s">
        <v>304</v>
      </c>
      <c r="G10" s="152"/>
      <c r="H10" s="153"/>
      <c r="I10" s="153"/>
      <c r="J10" s="153"/>
      <c r="K10" s="154"/>
      <c r="L10" s="185"/>
      <c r="M10" s="186"/>
      <c r="N10" s="186"/>
      <c r="O10" s="186"/>
      <c r="P10" s="186"/>
      <c r="Q10" s="186"/>
      <c r="R10" s="187"/>
      <c r="S10" s="187"/>
      <c r="T10" s="187"/>
      <c r="U10" s="187"/>
    </row>
    <row r="11" spans="1:21" s="60" customFormat="1" ht="12">
      <c r="A11" s="260"/>
      <c r="B11" s="260"/>
      <c r="C11" s="126">
        <v>1</v>
      </c>
      <c r="D11" s="126"/>
      <c r="E11" s="146"/>
      <c r="F11" s="547" t="s">
        <v>264</v>
      </c>
      <c r="G11" s="158"/>
      <c r="H11" s="153"/>
      <c r="I11" s="153"/>
      <c r="J11" s="153"/>
      <c r="K11" s="154"/>
      <c r="L11" s="185"/>
      <c r="M11" s="188">
        <f t="shared" ref="M11:Q12" si="0">+M12</f>
        <v>0</v>
      </c>
      <c r="N11" s="188">
        <f t="shared" si="0"/>
        <v>51088.34</v>
      </c>
      <c r="O11" s="188">
        <f t="shared" si="0"/>
        <v>0</v>
      </c>
      <c r="P11" s="188">
        <f t="shared" si="0"/>
        <v>0</v>
      </c>
      <c r="Q11" s="188">
        <f t="shared" si="0"/>
        <v>0</v>
      </c>
      <c r="R11" s="187"/>
      <c r="S11" s="187"/>
      <c r="T11" s="187"/>
      <c r="U11" s="187"/>
    </row>
    <row r="12" spans="1:21" s="60" customFormat="1" ht="36">
      <c r="A12" s="260"/>
      <c r="B12" s="260"/>
      <c r="C12" s="260"/>
      <c r="D12" s="126">
        <v>3</v>
      </c>
      <c r="E12" s="146"/>
      <c r="F12" s="547" t="s">
        <v>268</v>
      </c>
      <c r="G12" s="158"/>
      <c r="H12" s="153"/>
      <c r="I12" s="153"/>
      <c r="J12" s="153"/>
      <c r="K12" s="154"/>
      <c r="L12" s="185"/>
      <c r="M12" s="188">
        <f t="shared" si="0"/>
        <v>0</v>
      </c>
      <c r="N12" s="188">
        <f t="shared" si="0"/>
        <v>51088.34</v>
      </c>
      <c r="O12" s="188">
        <f t="shared" si="0"/>
        <v>0</v>
      </c>
      <c r="P12" s="188">
        <f t="shared" si="0"/>
        <v>0</v>
      </c>
      <c r="Q12" s="188">
        <f t="shared" si="0"/>
        <v>0</v>
      </c>
      <c r="R12" s="187"/>
      <c r="S12" s="187"/>
      <c r="T12" s="187"/>
      <c r="U12" s="187"/>
    </row>
    <row r="13" spans="1:21" s="411" customFormat="1" ht="48">
      <c r="A13" s="260"/>
      <c r="B13" s="260"/>
      <c r="C13" s="260"/>
      <c r="D13" s="260"/>
      <c r="E13" s="403">
        <v>206</v>
      </c>
      <c r="F13" s="546" t="s">
        <v>269</v>
      </c>
      <c r="G13" s="158" t="s">
        <v>273</v>
      </c>
      <c r="H13" s="422">
        <v>0</v>
      </c>
      <c r="I13" s="422">
        <v>0</v>
      </c>
      <c r="J13" s="422">
        <v>0</v>
      </c>
      <c r="K13" s="409">
        <f>IFERROR(J13/H13*100,0)</f>
        <v>0</v>
      </c>
      <c r="L13" s="409">
        <f>IFERROR(J13/I13*100,0)</f>
        <v>0</v>
      </c>
      <c r="M13" s="188">
        <v>0</v>
      </c>
      <c r="N13" s="192">
        <v>51088.34</v>
      </c>
      <c r="O13" s="188">
        <v>0</v>
      </c>
      <c r="P13" s="188">
        <v>0</v>
      </c>
      <c r="Q13" s="188">
        <v>0</v>
      </c>
      <c r="R13" s="409">
        <f>IFERROR(O13/M13*100,0)</f>
        <v>0</v>
      </c>
      <c r="S13" s="409">
        <f>O13/N13*100</f>
        <v>0</v>
      </c>
      <c r="T13" s="409">
        <f>IFERROR(P13/M13*100,0)</f>
        <v>0</v>
      </c>
      <c r="U13" s="409">
        <f>P13/N13*100</f>
        <v>0</v>
      </c>
    </row>
    <row r="14" spans="1:21" s="60" customFormat="1" ht="12">
      <c r="A14" s="260"/>
      <c r="B14" s="260"/>
      <c r="C14" s="260"/>
      <c r="D14" s="260"/>
      <c r="E14" s="260"/>
      <c r="F14" s="206"/>
      <c r="G14" s="158"/>
      <c r="H14" s="153"/>
      <c r="I14" s="153"/>
      <c r="J14" s="153"/>
      <c r="K14" s="185"/>
      <c r="L14" s="185"/>
      <c r="M14" s="192"/>
      <c r="N14" s="192"/>
      <c r="O14" s="188"/>
      <c r="P14" s="188"/>
      <c r="Q14" s="188"/>
      <c r="R14" s="187"/>
      <c r="S14" s="187"/>
      <c r="T14" s="187"/>
      <c r="U14" s="187"/>
    </row>
    <row r="15" spans="1:21" s="60" customFormat="1" ht="12">
      <c r="A15" s="260"/>
      <c r="B15" s="260"/>
      <c r="C15" s="260"/>
      <c r="D15" s="260"/>
      <c r="E15" s="260"/>
      <c r="F15" s="193"/>
      <c r="G15" s="152"/>
      <c r="H15" s="167"/>
      <c r="I15" s="160"/>
      <c r="J15" s="153"/>
      <c r="K15" s="154"/>
      <c r="L15" s="154"/>
      <c r="M15" s="188"/>
      <c r="N15" s="188"/>
      <c r="O15" s="188"/>
      <c r="P15" s="188"/>
      <c r="Q15" s="188"/>
      <c r="R15" s="194"/>
      <c r="S15" s="194"/>
      <c r="T15" s="194"/>
      <c r="U15" s="194"/>
    </row>
    <row r="16" spans="1:21" s="60" customFormat="1" ht="12">
      <c r="A16" s="195"/>
      <c r="B16" s="195"/>
      <c r="C16" s="195"/>
      <c r="D16" s="195"/>
      <c r="E16" s="195"/>
      <c r="F16" s="196" t="s">
        <v>301</v>
      </c>
      <c r="G16" s="195"/>
      <c r="H16" s="170"/>
      <c r="I16" s="171"/>
      <c r="J16" s="172"/>
      <c r="K16" s="197"/>
      <c r="L16" s="197"/>
      <c r="M16" s="198">
        <f>M9</f>
        <v>0</v>
      </c>
      <c r="N16" s="198">
        <f>+N9</f>
        <v>51088.34</v>
      </c>
      <c r="O16" s="198">
        <f>+O9</f>
        <v>0</v>
      </c>
      <c r="P16" s="198">
        <f>+P9</f>
        <v>0</v>
      </c>
      <c r="Q16" s="198">
        <f>+Q9</f>
        <v>0</v>
      </c>
      <c r="R16" s="199"/>
      <c r="S16" s="199"/>
      <c r="T16" s="199"/>
      <c r="U16" s="199"/>
    </row>
    <row r="17" spans="1:15">
      <c r="A17" s="23"/>
      <c r="B17" s="55"/>
      <c r="C17" s="23"/>
      <c r="D17" s="23"/>
      <c r="F17" s="23"/>
    </row>
    <row r="18" spans="1:15">
      <c r="B18" s="24"/>
      <c r="C18" s="25"/>
      <c r="D18" s="25"/>
      <c r="M18" s="420"/>
      <c r="N18" s="448"/>
      <c r="O18" s="448"/>
    </row>
    <row r="19" spans="1:15">
      <c r="B19" s="27"/>
      <c r="C19" s="27"/>
      <c r="D19" s="27"/>
      <c r="M19" s="449"/>
      <c r="N19" s="449"/>
      <c r="O19" s="449"/>
    </row>
    <row r="20" spans="1:15">
      <c r="M20" s="420"/>
      <c r="N20" s="420"/>
      <c r="O20" s="420"/>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9"/>
  <sheetViews>
    <sheetView showGridLines="0" view="pageLayout" zoomScale="70" zoomScaleNormal="115" zoomScaleSheetLayoutView="70" zoomScalePageLayoutView="70" workbookViewId="0">
      <selection activeCell="A2" sqref="A2:U2"/>
    </sheetView>
  </sheetViews>
  <sheetFormatPr baseColWidth="10" defaultColWidth="11.42578125" defaultRowHeight="13.5"/>
  <cols>
    <col min="1" max="1" width="4.7109375" style="22" bestFit="1" customWidth="1"/>
    <col min="2" max="2" width="3" style="22" bestFit="1" customWidth="1"/>
    <col min="3" max="3" width="2.42578125" style="22" bestFit="1" customWidth="1"/>
    <col min="4" max="4" width="3.85546875" style="22" bestFit="1" customWidth="1"/>
    <col min="5" max="5" width="4.140625" style="22" bestFit="1" customWidth="1"/>
    <col min="6" max="6" width="29.28515625" style="22" customWidth="1"/>
    <col min="7" max="7" width="8.5703125" style="22" bestFit="1" customWidth="1"/>
    <col min="8" max="8" width="10.5703125" style="22" bestFit="1" customWidth="1"/>
    <col min="9" max="9" width="13.42578125" style="22" bestFit="1" customWidth="1"/>
    <col min="10" max="10" width="13.28515625" style="22" bestFit="1" customWidth="1"/>
    <col min="11" max="11" width="8" style="22" bestFit="1" customWidth="1"/>
    <col min="12" max="12" width="8.42578125" style="22" bestFit="1" customWidth="1"/>
    <col min="13" max="13" width="12.42578125" style="22" bestFit="1" customWidth="1"/>
    <col min="14" max="15" width="13.42578125" style="22" bestFit="1" customWidth="1"/>
    <col min="16" max="16" width="10.7109375" style="22" bestFit="1" customWidth="1"/>
    <col min="17" max="17" width="9.7109375" style="22" bestFit="1" customWidth="1"/>
    <col min="18" max="21" width="8.42578125" style="22" bestFit="1" customWidth="1"/>
    <col min="22" max="16384" width="11.42578125" style="22"/>
  </cols>
  <sheetData>
    <row r="1" spans="1:21" ht="25.15" customHeight="1">
      <c r="A1" s="605" t="s">
        <v>91</v>
      </c>
      <c r="B1" s="606"/>
      <c r="C1" s="606"/>
      <c r="D1" s="606"/>
      <c r="E1" s="606"/>
      <c r="F1" s="606"/>
      <c r="G1" s="606"/>
      <c r="H1" s="606"/>
      <c r="I1" s="606"/>
      <c r="J1" s="606"/>
      <c r="K1" s="606"/>
      <c r="L1" s="606"/>
      <c r="M1" s="606"/>
      <c r="N1" s="606"/>
      <c r="O1" s="606"/>
      <c r="P1" s="606"/>
      <c r="Q1" s="606"/>
      <c r="R1" s="606"/>
      <c r="S1" s="606"/>
      <c r="T1" s="606"/>
      <c r="U1" s="607"/>
    </row>
    <row r="2" spans="1:21" ht="35.25" customHeight="1">
      <c r="A2" s="608" t="s">
        <v>583</v>
      </c>
      <c r="B2" s="609"/>
      <c r="C2" s="609"/>
      <c r="D2" s="609"/>
      <c r="E2" s="609"/>
      <c r="F2" s="609"/>
      <c r="G2" s="609"/>
      <c r="H2" s="609"/>
      <c r="I2" s="609"/>
      <c r="J2" s="609"/>
      <c r="K2" s="609"/>
      <c r="L2" s="609"/>
      <c r="M2" s="609"/>
      <c r="N2" s="609"/>
      <c r="O2" s="609"/>
      <c r="P2" s="609"/>
      <c r="Q2" s="609"/>
      <c r="R2" s="609"/>
      <c r="S2" s="609"/>
      <c r="T2" s="609"/>
      <c r="U2" s="610"/>
    </row>
    <row r="3" spans="1:21" ht="6" customHeight="1">
      <c r="U3" s="66"/>
    </row>
    <row r="4" spans="1:21" ht="20.100000000000001" customHeight="1">
      <c r="A4" s="570" t="s">
        <v>306</v>
      </c>
      <c r="B4" s="614"/>
      <c r="C4" s="614"/>
      <c r="D4" s="614"/>
      <c r="E4" s="614"/>
      <c r="F4" s="614"/>
      <c r="G4" s="614"/>
      <c r="H4" s="614"/>
      <c r="I4" s="614"/>
      <c r="J4" s="614"/>
      <c r="K4" s="614"/>
      <c r="L4" s="614"/>
      <c r="M4" s="614"/>
      <c r="N4" s="614"/>
      <c r="O4" s="614"/>
      <c r="P4" s="614"/>
      <c r="Q4" s="614"/>
      <c r="R4" s="614"/>
      <c r="S4" s="614"/>
      <c r="T4" s="614"/>
      <c r="U4" s="615"/>
    </row>
    <row r="5" spans="1:21" ht="20.100000000000001" customHeight="1">
      <c r="A5" s="616" t="s">
        <v>205</v>
      </c>
      <c r="B5" s="617"/>
      <c r="C5" s="617"/>
      <c r="D5" s="617"/>
      <c r="E5" s="617"/>
      <c r="F5" s="617"/>
      <c r="G5" s="617"/>
      <c r="H5" s="617"/>
      <c r="I5" s="617"/>
      <c r="J5" s="617"/>
      <c r="K5" s="617"/>
      <c r="L5" s="617"/>
      <c r="M5" s="617"/>
      <c r="N5" s="617"/>
      <c r="O5" s="617"/>
      <c r="P5" s="617"/>
      <c r="Q5" s="617"/>
      <c r="R5" s="617"/>
      <c r="S5" s="617"/>
      <c r="T5" s="617"/>
      <c r="U5" s="618"/>
    </row>
    <row r="6" spans="1:21" ht="15" customHeight="1">
      <c r="A6" s="619" t="s">
        <v>85</v>
      </c>
      <c r="B6" s="611" t="s">
        <v>44</v>
      </c>
      <c r="C6" s="611" t="s">
        <v>42</v>
      </c>
      <c r="D6" s="611" t="s">
        <v>43</v>
      </c>
      <c r="E6" s="611" t="s">
        <v>12</v>
      </c>
      <c r="F6" s="611" t="s">
        <v>13</v>
      </c>
      <c r="G6" s="611" t="s">
        <v>28</v>
      </c>
      <c r="H6" s="112" t="s">
        <v>15</v>
      </c>
      <c r="I6" s="112"/>
      <c r="J6" s="112"/>
      <c r="K6" s="112"/>
      <c r="L6" s="112"/>
      <c r="M6" s="112"/>
      <c r="N6" s="112"/>
      <c r="O6" s="112"/>
      <c r="P6" s="112"/>
      <c r="Q6" s="112"/>
      <c r="R6" s="112"/>
      <c r="S6" s="112"/>
      <c r="T6" s="112"/>
      <c r="U6" s="113"/>
    </row>
    <row r="7" spans="1:21" ht="15" customHeight="1">
      <c r="A7" s="620"/>
      <c r="B7" s="612"/>
      <c r="C7" s="612"/>
      <c r="D7" s="612"/>
      <c r="E7" s="612"/>
      <c r="F7" s="612"/>
      <c r="G7" s="612"/>
      <c r="H7" s="622" t="s">
        <v>14</v>
      </c>
      <c r="I7" s="623"/>
      <c r="J7" s="624"/>
      <c r="K7" s="622" t="s">
        <v>48</v>
      </c>
      <c r="L7" s="624"/>
      <c r="M7" s="622" t="s">
        <v>98</v>
      </c>
      <c r="N7" s="623"/>
      <c r="O7" s="623"/>
      <c r="P7" s="623"/>
      <c r="Q7" s="624"/>
      <c r="R7" s="625" t="s">
        <v>48</v>
      </c>
      <c r="S7" s="626"/>
      <c r="T7" s="626"/>
      <c r="U7" s="627"/>
    </row>
    <row r="8" spans="1:21" ht="33" customHeight="1">
      <c r="A8" s="621"/>
      <c r="B8" s="613"/>
      <c r="C8" s="613"/>
      <c r="D8" s="613"/>
      <c r="E8" s="613"/>
      <c r="F8" s="613"/>
      <c r="G8" s="613"/>
      <c r="H8" s="114" t="s">
        <v>128</v>
      </c>
      <c r="I8" s="114" t="s">
        <v>194</v>
      </c>
      <c r="J8" s="114" t="s">
        <v>47</v>
      </c>
      <c r="K8" s="115" t="s">
        <v>49</v>
      </c>
      <c r="L8" s="115" t="s">
        <v>50</v>
      </c>
      <c r="M8" s="114" t="s">
        <v>124</v>
      </c>
      <c r="N8" s="114" t="s">
        <v>123</v>
      </c>
      <c r="O8" s="114" t="s">
        <v>51</v>
      </c>
      <c r="P8" s="114" t="s">
        <v>52</v>
      </c>
      <c r="Q8" s="114" t="s">
        <v>115</v>
      </c>
      <c r="R8" s="115" t="s">
        <v>116</v>
      </c>
      <c r="S8" s="115" t="s">
        <v>117</v>
      </c>
      <c r="T8" s="115" t="s">
        <v>118</v>
      </c>
      <c r="U8" s="115" t="s">
        <v>119</v>
      </c>
    </row>
    <row r="9" spans="1:21" s="60" customFormat="1" ht="36">
      <c r="A9" s="260">
        <v>4</v>
      </c>
      <c r="B9" s="260"/>
      <c r="C9" s="260"/>
      <c r="D9" s="260"/>
      <c r="E9" s="260"/>
      <c r="F9" s="546" t="s">
        <v>263</v>
      </c>
      <c r="G9" s="152"/>
      <c r="H9" s="153"/>
      <c r="I9" s="153"/>
      <c r="J9" s="153"/>
      <c r="K9" s="154"/>
      <c r="L9" s="185"/>
      <c r="M9" s="186">
        <f>M11</f>
        <v>0</v>
      </c>
      <c r="N9" s="186">
        <f>N11</f>
        <v>288161.01</v>
      </c>
      <c r="O9" s="186">
        <f>O11</f>
        <v>0</v>
      </c>
      <c r="P9" s="186">
        <f>P11</f>
        <v>0</v>
      </c>
      <c r="Q9" s="186">
        <f>Q11</f>
        <v>0</v>
      </c>
      <c r="R9" s="187"/>
      <c r="S9" s="187"/>
      <c r="T9" s="187"/>
      <c r="U9" s="187"/>
    </row>
    <row r="10" spans="1:21" s="60" customFormat="1" ht="12">
      <c r="A10" s="260"/>
      <c r="B10" s="260">
        <v>2</v>
      </c>
      <c r="C10" s="260"/>
      <c r="D10" s="260"/>
      <c r="E10" s="260"/>
      <c r="F10" s="537" t="s">
        <v>304</v>
      </c>
      <c r="G10" s="152"/>
      <c r="H10" s="153"/>
      <c r="I10" s="153"/>
      <c r="J10" s="153"/>
      <c r="K10" s="154"/>
      <c r="L10" s="185"/>
      <c r="M10" s="186"/>
      <c r="N10" s="186"/>
      <c r="O10" s="186"/>
      <c r="P10" s="186"/>
      <c r="Q10" s="186"/>
      <c r="R10" s="187"/>
      <c r="S10" s="187"/>
      <c r="T10" s="187"/>
      <c r="U10" s="187"/>
    </row>
    <row r="11" spans="1:21" s="60" customFormat="1" ht="12">
      <c r="A11" s="260"/>
      <c r="B11" s="260"/>
      <c r="C11" s="126">
        <v>1</v>
      </c>
      <c r="D11" s="126"/>
      <c r="E11" s="146"/>
      <c r="F11" s="547" t="s">
        <v>264</v>
      </c>
      <c r="G11" s="158"/>
      <c r="H11" s="153"/>
      <c r="I11" s="153"/>
      <c r="J11" s="153"/>
      <c r="K11" s="154"/>
      <c r="L11" s="185"/>
      <c r="M11" s="188">
        <f t="shared" ref="M11:Q12" si="0">+M12</f>
        <v>0</v>
      </c>
      <c r="N11" s="188">
        <f t="shared" si="0"/>
        <v>288161.01</v>
      </c>
      <c r="O11" s="188">
        <f t="shared" si="0"/>
        <v>0</v>
      </c>
      <c r="P11" s="188">
        <f t="shared" si="0"/>
        <v>0</v>
      </c>
      <c r="Q11" s="188">
        <f t="shared" si="0"/>
        <v>0</v>
      </c>
      <c r="R11" s="187"/>
      <c r="S11" s="187"/>
      <c r="T11" s="187"/>
      <c r="U11" s="187"/>
    </row>
    <row r="12" spans="1:21" s="60" customFormat="1" ht="36">
      <c r="A12" s="260"/>
      <c r="B12" s="260"/>
      <c r="C12" s="260"/>
      <c r="D12" s="126">
        <v>3</v>
      </c>
      <c r="E12" s="146"/>
      <c r="F12" s="547" t="s">
        <v>268</v>
      </c>
      <c r="G12" s="158"/>
      <c r="H12" s="153"/>
      <c r="I12" s="153"/>
      <c r="J12" s="153"/>
      <c r="K12" s="154"/>
      <c r="L12" s="185"/>
      <c r="M12" s="188">
        <f t="shared" si="0"/>
        <v>0</v>
      </c>
      <c r="N12" s="188">
        <f t="shared" si="0"/>
        <v>288161.01</v>
      </c>
      <c r="O12" s="188">
        <f t="shared" si="0"/>
        <v>0</v>
      </c>
      <c r="P12" s="188">
        <f t="shared" si="0"/>
        <v>0</v>
      </c>
      <c r="Q12" s="188">
        <f t="shared" si="0"/>
        <v>0</v>
      </c>
      <c r="R12" s="187"/>
      <c r="S12" s="187"/>
      <c r="T12" s="187"/>
      <c r="U12" s="187"/>
    </row>
    <row r="13" spans="1:21" s="411" customFormat="1" ht="48">
      <c r="A13" s="260"/>
      <c r="B13" s="260"/>
      <c r="C13" s="260"/>
      <c r="D13" s="260"/>
      <c r="E13" s="403">
        <v>206</v>
      </c>
      <c r="F13" s="546" t="s">
        <v>269</v>
      </c>
      <c r="G13" s="158" t="s">
        <v>273</v>
      </c>
      <c r="H13" s="422">
        <v>0</v>
      </c>
      <c r="I13" s="422">
        <v>0</v>
      </c>
      <c r="J13" s="422">
        <v>0</v>
      </c>
      <c r="K13" s="409">
        <f>IFERROR(J13/H13*100,0)</f>
        <v>0</v>
      </c>
      <c r="L13" s="409">
        <f>IFERROR(J13/I13*100,0)</f>
        <v>0</v>
      </c>
      <c r="M13" s="188">
        <v>0</v>
      </c>
      <c r="N13" s="192">
        <v>288161.01</v>
      </c>
      <c r="O13" s="188">
        <v>0</v>
      </c>
      <c r="P13" s="188">
        <v>0</v>
      </c>
      <c r="Q13" s="188">
        <v>0</v>
      </c>
      <c r="R13" s="409">
        <f>IFERROR(O13/M13*100,0)</f>
        <v>0</v>
      </c>
      <c r="S13" s="409">
        <f>O13/N13*100</f>
        <v>0</v>
      </c>
      <c r="T13" s="409">
        <f>IFERROR(P13/M13*100,0)</f>
        <v>0</v>
      </c>
      <c r="U13" s="409">
        <f>P13/N13*100</f>
        <v>0</v>
      </c>
    </row>
    <row r="14" spans="1:21" s="60" customFormat="1" ht="12">
      <c r="A14" s="260"/>
      <c r="B14" s="260"/>
      <c r="C14" s="260"/>
      <c r="D14" s="260"/>
      <c r="E14" s="260"/>
      <c r="F14" s="206"/>
      <c r="G14" s="158"/>
      <c r="H14" s="153"/>
      <c r="I14" s="153"/>
      <c r="J14" s="153"/>
      <c r="K14" s="185"/>
      <c r="L14" s="185"/>
      <c r="M14" s="192"/>
      <c r="N14" s="192"/>
      <c r="O14" s="188"/>
      <c r="P14" s="188"/>
      <c r="Q14" s="188"/>
      <c r="R14" s="187"/>
      <c r="S14" s="187"/>
      <c r="T14" s="187"/>
      <c r="U14" s="187"/>
    </row>
    <row r="15" spans="1:21" s="60" customFormat="1" ht="12">
      <c r="A15" s="260"/>
      <c r="B15" s="260"/>
      <c r="C15" s="260"/>
      <c r="D15" s="260"/>
      <c r="E15" s="260"/>
      <c r="F15" s="193"/>
      <c r="G15" s="152"/>
      <c r="H15" s="167"/>
      <c r="I15" s="160"/>
      <c r="J15" s="153"/>
      <c r="K15" s="154"/>
      <c r="L15" s="154"/>
      <c r="M15" s="188"/>
      <c r="N15" s="188"/>
      <c r="O15" s="188"/>
      <c r="P15" s="188"/>
      <c r="Q15" s="188"/>
      <c r="R15" s="194"/>
      <c r="S15" s="194"/>
      <c r="T15" s="194"/>
      <c r="U15" s="194"/>
    </row>
    <row r="16" spans="1:21" s="60" customFormat="1" ht="12">
      <c r="A16" s="195"/>
      <c r="B16" s="195"/>
      <c r="C16" s="195"/>
      <c r="D16" s="195"/>
      <c r="E16" s="195"/>
      <c r="F16" s="196" t="s">
        <v>301</v>
      </c>
      <c r="G16" s="195"/>
      <c r="H16" s="170"/>
      <c r="I16" s="171"/>
      <c r="J16" s="172"/>
      <c r="K16" s="197"/>
      <c r="L16" s="197"/>
      <c r="M16" s="198">
        <f>M9</f>
        <v>0</v>
      </c>
      <c r="N16" s="198">
        <f>+N9</f>
        <v>288161.01</v>
      </c>
      <c r="O16" s="198">
        <f>+O9</f>
        <v>0</v>
      </c>
      <c r="P16" s="198">
        <f>+P9</f>
        <v>0</v>
      </c>
      <c r="Q16" s="198">
        <f>+Q9</f>
        <v>0</v>
      </c>
      <c r="R16" s="199"/>
      <c r="S16" s="199"/>
      <c r="T16" s="199"/>
      <c r="U16" s="199"/>
    </row>
    <row r="17" spans="2:15">
      <c r="B17" s="24"/>
      <c r="C17" s="25"/>
      <c r="D17" s="25"/>
      <c r="N17" s="26"/>
      <c r="O17" s="26"/>
    </row>
    <row r="18" spans="2:15">
      <c r="B18" s="27"/>
      <c r="C18" s="27"/>
      <c r="D18" s="27"/>
      <c r="N18" s="28"/>
      <c r="O18" s="28"/>
    </row>
    <row r="19" spans="2:15">
      <c r="M19" s="374"/>
      <c r="N19" s="374"/>
      <c r="O19" s="374"/>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9"/>
  <sheetViews>
    <sheetView showGridLines="0" view="pageLayout" zoomScale="70" zoomScaleNormal="130" zoomScaleSheetLayoutView="70" zoomScalePageLayoutView="70" workbookViewId="0">
      <selection activeCell="A2" sqref="A2:U2"/>
    </sheetView>
  </sheetViews>
  <sheetFormatPr baseColWidth="10" defaultColWidth="11.42578125" defaultRowHeight="13.5"/>
  <cols>
    <col min="1" max="1" width="4.7109375" style="22" bestFit="1" customWidth="1"/>
    <col min="2" max="2" width="3" style="22" bestFit="1" customWidth="1"/>
    <col min="3" max="3" width="2.42578125" style="22" bestFit="1" customWidth="1"/>
    <col min="4" max="4" width="3.85546875" style="22" bestFit="1" customWidth="1"/>
    <col min="5" max="5" width="4.140625" style="22" bestFit="1" customWidth="1"/>
    <col min="6" max="6" width="29.28515625" style="22" customWidth="1"/>
    <col min="7" max="7" width="8.5703125" style="22" bestFit="1" customWidth="1"/>
    <col min="8" max="8" width="10.5703125" style="22" bestFit="1" customWidth="1"/>
    <col min="9" max="9" width="13.42578125" style="22" bestFit="1" customWidth="1"/>
    <col min="10" max="10" width="13.28515625" style="22" bestFit="1" customWidth="1"/>
    <col min="11" max="11" width="8" style="22" bestFit="1" customWidth="1"/>
    <col min="12" max="12" width="8.42578125" style="22" bestFit="1" customWidth="1"/>
    <col min="13" max="13" width="12.42578125" style="22" bestFit="1" customWidth="1"/>
    <col min="14" max="14" width="14.140625" style="22" bestFit="1" customWidth="1"/>
    <col min="15" max="15" width="15.28515625" style="22" bestFit="1" customWidth="1"/>
    <col min="16" max="16" width="10.7109375" style="22" bestFit="1" customWidth="1"/>
    <col min="17" max="17" width="9.7109375" style="22" bestFit="1" customWidth="1"/>
    <col min="18" max="21" width="8.42578125" style="22" bestFit="1" customWidth="1"/>
    <col min="22" max="16384" width="11.42578125" style="22"/>
  </cols>
  <sheetData>
    <row r="1" spans="1:21" ht="25.15" customHeight="1">
      <c r="A1" s="605" t="s">
        <v>91</v>
      </c>
      <c r="B1" s="606"/>
      <c r="C1" s="606"/>
      <c r="D1" s="606"/>
      <c r="E1" s="606"/>
      <c r="F1" s="606"/>
      <c r="G1" s="606"/>
      <c r="H1" s="606"/>
      <c r="I1" s="606"/>
      <c r="J1" s="606"/>
      <c r="K1" s="606"/>
      <c r="L1" s="606"/>
      <c r="M1" s="606"/>
      <c r="N1" s="606"/>
      <c r="O1" s="606"/>
      <c r="P1" s="606"/>
      <c r="Q1" s="606"/>
      <c r="R1" s="606"/>
      <c r="S1" s="606"/>
      <c r="T1" s="606"/>
      <c r="U1" s="607"/>
    </row>
    <row r="2" spans="1:21" ht="34.5" customHeight="1">
      <c r="A2" s="608" t="s">
        <v>577</v>
      </c>
      <c r="B2" s="609"/>
      <c r="C2" s="609"/>
      <c r="D2" s="609"/>
      <c r="E2" s="609"/>
      <c r="F2" s="609"/>
      <c r="G2" s="609"/>
      <c r="H2" s="609"/>
      <c r="I2" s="609"/>
      <c r="J2" s="609"/>
      <c r="K2" s="609"/>
      <c r="L2" s="609"/>
      <c r="M2" s="609"/>
      <c r="N2" s="609"/>
      <c r="O2" s="609"/>
      <c r="P2" s="609"/>
      <c r="Q2" s="609"/>
      <c r="R2" s="609"/>
      <c r="S2" s="609"/>
      <c r="T2" s="609"/>
      <c r="U2" s="610"/>
    </row>
    <row r="3" spans="1:21" ht="5.25" customHeight="1">
      <c r="U3" s="66"/>
    </row>
    <row r="4" spans="1:21" ht="20.100000000000001" customHeight="1">
      <c r="A4" s="570" t="s">
        <v>306</v>
      </c>
      <c r="B4" s="614"/>
      <c r="C4" s="614"/>
      <c r="D4" s="614"/>
      <c r="E4" s="614"/>
      <c r="F4" s="614"/>
      <c r="G4" s="614"/>
      <c r="H4" s="614"/>
      <c r="I4" s="614"/>
      <c r="J4" s="614"/>
      <c r="K4" s="614"/>
      <c r="L4" s="614"/>
      <c r="M4" s="614"/>
      <c r="N4" s="614"/>
      <c r="O4" s="614"/>
      <c r="P4" s="614"/>
      <c r="Q4" s="614"/>
      <c r="R4" s="614"/>
      <c r="S4" s="614"/>
      <c r="T4" s="614"/>
      <c r="U4" s="615"/>
    </row>
    <row r="5" spans="1:21" ht="20.100000000000001" customHeight="1">
      <c r="A5" s="616" t="s">
        <v>205</v>
      </c>
      <c r="B5" s="617"/>
      <c r="C5" s="617"/>
      <c r="D5" s="617"/>
      <c r="E5" s="617"/>
      <c r="F5" s="617"/>
      <c r="G5" s="617"/>
      <c r="H5" s="617"/>
      <c r="I5" s="617"/>
      <c r="J5" s="617"/>
      <c r="K5" s="617"/>
      <c r="L5" s="617"/>
      <c r="M5" s="617"/>
      <c r="N5" s="617"/>
      <c r="O5" s="617"/>
      <c r="P5" s="617"/>
      <c r="Q5" s="617"/>
      <c r="R5" s="617"/>
      <c r="S5" s="617"/>
      <c r="T5" s="617"/>
      <c r="U5" s="618"/>
    </row>
    <row r="6" spans="1:21" ht="15" customHeight="1">
      <c r="A6" s="619" t="s">
        <v>85</v>
      </c>
      <c r="B6" s="611" t="s">
        <v>44</v>
      </c>
      <c r="C6" s="611" t="s">
        <v>42</v>
      </c>
      <c r="D6" s="611" t="s">
        <v>43</v>
      </c>
      <c r="E6" s="611" t="s">
        <v>12</v>
      </c>
      <c r="F6" s="611" t="s">
        <v>13</v>
      </c>
      <c r="G6" s="611" t="s">
        <v>28</v>
      </c>
      <c r="H6" s="112" t="s">
        <v>15</v>
      </c>
      <c r="I6" s="112"/>
      <c r="J6" s="112"/>
      <c r="K6" s="112"/>
      <c r="L6" s="112"/>
      <c r="M6" s="112"/>
      <c r="N6" s="112"/>
      <c r="O6" s="112"/>
      <c r="P6" s="112"/>
      <c r="Q6" s="112"/>
      <c r="R6" s="112"/>
      <c r="S6" s="112"/>
      <c r="T6" s="112"/>
      <c r="U6" s="113"/>
    </row>
    <row r="7" spans="1:21" ht="15" customHeight="1">
      <c r="A7" s="620"/>
      <c r="B7" s="612"/>
      <c r="C7" s="612"/>
      <c r="D7" s="612"/>
      <c r="E7" s="612"/>
      <c r="F7" s="612"/>
      <c r="G7" s="612"/>
      <c r="H7" s="622" t="s">
        <v>14</v>
      </c>
      <c r="I7" s="623"/>
      <c r="J7" s="624"/>
      <c r="K7" s="622" t="s">
        <v>48</v>
      </c>
      <c r="L7" s="624"/>
      <c r="M7" s="622" t="s">
        <v>98</v>
      </c>
      <c r="N7" s="623"/>
      <c r="O7" s="623"/>
      <c r="P7" s="623"/>
      <c r="Q7" s="624"/>
      <c r="R7" s="625" t="s">
        <v>48</v>
      </c>
      <c r="S7" s="626"/>
      <c r="T7" s="626"/>
      <c r="U7" s="627"/>
    </row>
    <row r="8" spans="1:21" ht="33" customHeight="1">
      <c r="A8" s="621"/>
      <c r="B8" s="613"/>
      <c r="C8" s="613"/>
      <c r="D8" s="613"/>
      <c r="E8" s="613"/>
      <c r="F8" s="613"/>
      <c r="G8" s="613"/>
      <c r="H8" s="114" t="s">
        <v>128</v>
      </c>
      <c r="I8" s="114" t="s">
        <v>194</v>
      </c>
      <c r="J8" s="114" t="s">
        <v>47</v>
      </c>
      <c r="K8" s="115" t="s">
        <v>49</v>
      </c>
      <c r="L8" s="115" t="s">
        <v>50</v>
      </c>
      <c r="M8" s="114" t="s">
        <v>124</v>
      </c>
      <c r="N8" s="114" t="s">
        <v>123</v>
      </c>
      <c r="O8" s="114" t="s">
        <v>51</v>
      </c>
      <c r="P8" s="114" t="s">
        <v>52</v>
      </c>
      <c r="Q8" s="114" t="s">
        <v>115</v>
      </c>
      <c r="R8" s="115" t="s">
        <v>116</v>
      </c>
      <c r="S8" s="115" t="s">
        <v>117</v>
      </c>
      <c r="T8" s="115" t="s">
        <v>118</v>
      </c>
      <c r="U8" s="115" t="s">
        <v>119</v>
      </c>
    </row>
    <row r="9" spans="1:21" s="60" customFormat="1" ht="36">
      <c r="A9" s="260">
        <v>4</v>
      </c>
      <c r="B9" s="260"/>
      <c r="C9" s="260"/>
      <c r="D9" s="260"/>
      <c r="E9" s="260"/>
      <c r="F9" s="546" t="s">
        <v>263</v>
      </c>
      <c r="G9" s="152"/>
      <c r="H9" s="153"/>
      <c r="I9" s="153"/>
      <c r="J9" s="153"/>
      <c r="K9" s="154"/>
      <c r="L9" s="185"/>
      <c r="M9" s="186">
        <f>M11</f>
        <v>0</v>
      </c>
      <c r="N9" s="186">
        <f>N11</f>
        <v>4695026.38</v>
      </c>
      <c r="O9" s="186">
        <f>O11</f>
        <v>4695026.38</v>
      </c>
      <c r="P9" s="186">
        <f>P11</f>
        <v>0</v>
      </c>
      <c r="Q9" s="186">
        <f>Q11</f>
        <v>0</v>
      </c>
      <c r="R9" s="187"/>
      <c r="S9" s="187"/>
      <c r="T9" s="187"/>
      <c r="U9" s="187"/>
    </row>
    <row r="10" spans="1:21" s="60" customFormat="1" ht="12">
      <c r="A10" s="260"/>
      <c r="B10" s="260">
        <v>2</v>
      </c>
      <c r="C10" s="260"/>
      <c r="D10" s="260"/>
      <c r="E10" s="260"/>
      <c r="F10" s="537" t="s">
        <v>304</v>
      </c>
      <c r="G10" s="152"/>
      <c r="H10" s="153"/>
      <c r="I10" s="153"/>
      <c r="J10" s="153"/>
      <c r="K10" s="154"/>
      <c r="L10" s="185"/>
      <c r="M10" s="186"/>
      <c r="N10" s="186"/>
      <c r="O10" s="186"/>
      <c r="P10" s="186"/>
      <c r="Q10" s="186"/>
      <c r="R10" s="187"/>
      <c r="S10" s="187"/>
      <c r="T10" s="187"/>
      <c r="U10" s="187"/>
    </row>
    <row r="11" spans="1:21" s="60" customFormat="1" ht="12">
      <c r="A11" s="260"/>
      <c r="B11" s="260"/>
      <c r="C11" s="126">
        <v>1</v>
      </c>
      <c r="D11" s="126"/>
      <c r="E11" s="146"/>
      <c r="F11" s="547" t="s">
        <v>264</v>
      </c>
      <c r="G11" s="158"/>
      <c r="H11" s="153"/>
      <c r="I11" s="153"/>
      <c r="J11" s="153"/>
      <c r="K11" s="154"/>
      <c r="L11" s="185"/>
      <c r="M11" s="188">
        <f t="shared" ref="M11:Q12" si="0">+M12</f>
        <v>0</v>
      </c>
      <c r="N11" s="188">
        <f t="shared" si="0"/>
        <v>4695026.38</v>
      </c>
      <c r="O11" s="188">
        <f t="shared" si="0"/>
        <v>4695026.38</v>
      </c>
      <c r="P11" s="188">
        <f t="shared" si="0"/>
        <v>0</v>
      </c>
      <c r="Q11" s="188">
        <f t="shared" si="0"/>
        <v>0</v>
      </c>
      <c r="R11" s="187"/>
      <c r="S11" s="187"/>
      <c r="T11" s="187"/>
      <c r="U11" s="187"/>
    </row>
    <row r="12" spans="1:21" s="60" customFormat="1" ht="36">
      <c r="A12" s="260"/>
      <c r="B12" s="260"/>
      <c r="C12" s="260"/>
      <c r="D12" s="126">
        <v>3</v>
      </c>
      <c r="E12" s="146"/>
      <c r="F12" s="547" t="s">
        <v>268</v>
      </c>
      <c r="G12" s="158"/>
      <c r="H12" s="153"/>
      <c r="I12" s="153"/>
      <c r="J12" s="153"/>
      <c r="K12" s="154"/>
      <c r="L12" s="185"/>
      <c r="M12" s="188">
        <f t="shared" si="0"/>
        <v>0</v>
      </c>
      <c r="N12" s="188">
        <f t="shared" si="0"/>
        <v>4695026.38</v>
      </c>
      <c r="O12" s="188">
        <f t="shared" si="0"/>
        <v>4695026.38</v>
      </c>
      <c r="P12" s="188">
        <f t="shared" si="0"/>
        <v>0</v>
      </c>
      <c r="Q12" s="188">
        <f t="shared" si="0"/>
        <v>0</v>
      </c>
      <c r="R12" s="187"/>
      <c r="S12" s="187"/>
      <c r="T12" s="187"/>
      <c r="U12" s="187"/>
    </row>
    <row r="13" spans="1:21" s="411" customFormat="1" ht="40.5" customHeight="1">
      <c r="A13" s="260"/>
      <c r="B13" s="260"/>
      <c r="C13" s="260"/>
      <c r="D13" s="260"/>
      <c r="E13" s="403">
        <v>206</v>
      </c>
      <c r="F13" s="546" t="s">
        <v>269</v>
      </c>
      <c r="G13" s="158" t="s">
        <v>273</v>
      </c>
      <c r="H13" s="422">
        <v>0</v>
      </c>
      <c r="I13" s="422">
        <v>0</v>
      </c>
      <c r="J13" s="422">
        <v>0</v>
      </c>
      <c r="K13" s="409">
        <f>IFERROR(J13/H13*100,0)</f>
        <v>0</v>
      </c>
      <c r="L13" s="409">
        <f>IFERROR(J13/I13*100,0)</f>
        <v>0</v>
      </c>
      <c r="M13" s="188">
        <v>0</v>
      </c>
      <c r="N13" s="192">
        <v>4695026.38</v>
      </c>
      <c r="O13" s="188">
        <v>4695026.38</v>
      </c>
      <c r="P13" s="188">
        <v>0</v>
      </c>
      <c r="Q13" s="188">
        <v>0</v>
      </c>
      <c r="R13" s="409">
        <f>IFERROR(O13/M13*100,0)</f>
        <v>0</v>
      </c>
      <c r="S13" s="409">
        <f>O13/N13*100</f>
        <v>100</v>
      </c>
      <c r="T13" s="409">
        <f>IFERROR(P13/M13*100,0)</f>
        <v>0</v>
      </c>
      <c r="U13" s="409">
        <f>P13/N13*100</f>
        <v>0</v>
      </c>
    </row>
    <row r="14" spans="1:21" s="60" customFormat="1" ht="12">
      <c r="A14" s="260"/>
      <c r="B14" s="260"/>
      <c r="C14" s="260"/>
      <c r="D14" s="260"/>
      <c r="E14" s="260"/>
      <c r="F14" s="206"/>
      <c r="G14" s="158"/>
      <c r="H14" s="153"/>
      <c r="I14" s="153"/>
      <c r="J14" s="153"/>
      <c r="K14" s="185"/>
      <c r="L14" s="185"/>
      <c r="M14" s="192"/>
      <c r="N14" s="192"/>
      <c r="O14" s="188"/>
      <c r="P14" s="188"/>
      <c r="Q14" s="188"/>
      <c r="R14" s="187"/>
      <c r="S14" s="187"/>
      <c r="T14" s="187"/>
      <c r="U14" s="187"/>
    </row>
    <row r="15" spans="1:21" s="60" customFormat="1" ht="12">
      <c r="A15" s="260"/>
      <c r="B15" s="260"/>
      <c r="C15" s="260"/>
      <c r="D15" s="260"/>
      <c r="E15" s="260"/>
      <c r="F15" s="193"/>
      <c r="G15" s="152"/>
      <c r="H15" s="167"/>
      <c r="I15" s="160"/>
      <c r="J15" s="153"/>
      <c r="K15" s="154"/>
      <c r="L15" s="154"/>
      <c r="M15" s="188"/>
      <c r="N15" s="188"/>
      <c r="O15" s="188"/>
      <c r="P15" s="188"/>
      <c r="Q15" s="188"/>
      <c r="R15" s="194"/>
      <c r="S15" s="194"/>
      <c r="T15" s="194"/>
      <c r="U15" s="194"/>
    </row>
    <row r="16" spans="1:21" s="60" customFormat="1" ht="12">
      <c r="A16" s="195"/>
      <c r="B16" s="195"/>
      <c r="C16" s="195"/>
      <c r="D16" s="195"/>
      <c r="E16" s="195"/>
      <c r="F16" s="196" t="s">
        <v>301</v>
      </c>
      <c r="G16" s="195"/>
      <c r="H16" s="170"/>
      <c r="I16" s="171"/>
      <c r="J16" s="172"/>
      <c r="K16" s="197"/>
      <c r="L16" s="197"/>
      <c r="M16" s="198">
        <f>M9</f>
        <v>0</v>
      </c>
      <c r="N16" s="198">
        <f>+N9</f>
        <v>4695026.38</v>
      </c>
      <c r="O16" s="198">
        <f>+O9</f>
        <v>4695026.38</v>
      </c>
      <c r="P16" s="198">
        <f>+P9</f>
        <v>0</v>
      </c>
      <c r="Q16" s="198">
        <f>+Q9</f>
        <v>0</v>
      </c>
      <c r="R16" s="199"/>
      <c r="S16" s="199"/>
      <c r="T16" s="199"/>
      <c r="U16" s="199"/>
    </row>
    <row r="17" spans="1:15">
      <c r="A17" s="23"/>
      <c r="B17" s="55"/>
      <c r="C17" s="23"/>
      <c r="D17" s="23"/>
      <c r="F17" s="23"/>
    </row>
    <row r="18" spans="1:15">
      <c r="B18" s="24"/>
      <c r="C18" s="25"/>
      <c r="D18" s="25"/>
      <c r="N18" s="26"/>
      <c r="O18" s="26"/>
    </row>
    <row r="19" spans="1:15">
      <c r="B19" s="27"/>
      <c r="C19" s="27"/>
      <c r="D19" s="27"/>
      <c r="M19" s="374"/>
      <c r="N19" s="374"/>
      <c r="O19" s="374"/>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9"/>
  <sheetViews>
    <sheetView showGridLines="0" view="pageLayout" zoomScale="70" zoomScaleNormal="130" zoomScaleSheetLayoutView="70" zoomScalePageLayoutView="70" workbookViewId="0">
      <selection activeCell="A2" sqref="A2:U2"/>
    </sheetView>
  </sheetViews>
  <sheetFormatPr baseColWidth="10" defaultColWidth="11.42578125" defaultRowHeight="13.5"/>
  <cols>
    <col min="1" max="1" width="4.7109375" style="22" bestFit="1" customWidth="1"/>
    <col min="2" max="2" width="3" style="22" bestFit="1" customWidth="1"/>
    <col min="3" max="3" width="2.42578125" style="22" bestFit="1" customWidth="1"/>
    <col min="4" max="4" width="3.85546875" style="22" bestFit="1" customWidth="1"/>
    <col min="5" max="5" width="4.140625" style="22" bestFit="1" customWidth="1"/>
    <col min="6" max="6" width="29.28515625" style="22" customWidth="1"/>
    <col min="7" max="7" width="8.5703125" style="22" bestFit="1" customWidth="1"/>
    <col min="8" max="8" width="10.5703125" style="22" bestFit="1" customWidth="1"/>
    <col min="9" max="9" width="13.42578125" style="22" bestFit="1" customWidth="1"/>
    <col min="10" max="10" width="13.28515625" style="22" bestFit="1" customWidth="1"/>
    <col min="11" max="11" width="8" style="22" bestFit="1" customWidth="1"/>
    <col min="12" max="12" width="8.42578125" style="22" bestFit="1" customWidth="1"/>
    <col min="13" max="13" width="12.42578125" style="22" bestFit="1" customWidth="1"/>
    <col min="14" max="15" width="13.42578125" style="22" bestFit="1" customWidth="1"/>
    <col min="16" max="16" width="10.7109375" style="22" bestFit="1" customWidth="1"/>
    <col min="17" max="17" width="9.7109375" style="22" bestFit="1" customWidth="1"/>
    <col min="18" max="21" width="8.42578125" style="22" bestFit="1" customWidth="1"/>
    <col min="22" max="16384" width="11.42578125" style="22"/>
  </cols>
  <sheetData>
    <row r="1" spans="1:21" ht="25.15" customHeight="1">
      <c r="A1" s="605" t="s">
        <v>91</v>
      </c>
      <c r="B1" s="606"/>
      <c r="C1" s="606"/>
      <c r="D1" s="606"/>
      <c r="E1" s="606"/>
      <c r="F1" s="606"/>
      <c r="G1" s="606"/>
      <c r="H1" s="606"/>
      <c r="I1" s="606"/>
      <c r="J1" s="606"/>
      <c r="K1" s="606"/>
      <c r="L1" s="606"/>
      <c r="M1" s="606"/>
      <c r="N1" s="606"/>
      <c r="O1" s="606"/>
      <c r="P1" s="606"/>
      <c r="Q1" s="606"/>
      <c r="R1" s="606"/>
      <c r="S1" s="606"/>
      <c r="T1" s="606"/>
      <c r="U1" s="607"/>
    </row>
    <row r="2" spans="1:21" ht="30" customHeight="1">
      <c r="A2" s="608" t="s">
        <v>580</v>
      </c>
      <c r="B2" s="609"/>
      <c r="C2" s="609"/>
      <c r="D2" s="609"/>
      <c r="E2" s="609"/>
      <c r="F2" s="609"/>
      <c r="G2" s="609"/>
      <c r="H2" s="609"/>
      <c r="I2" s="609"/>
      <c r="J2" s="609"/>
      <c r="K2" s="609"/>
      <c r="L2" s="609"/>
      <c r="M2" s="609"/>
      <c r="N2" s="609"/>
      <c r="O2" s="609"/>
      <c r="P2" s="609"/>
      <c r="Q2" s="609"/>
      <c r="R2" s="609"/>
      <c r="S2" s="609"/>
      <c r="T2" s="609"/>
      <c r="U2" s="610"/>
    </row>
    <row r="3" spans="1:21" ht="6" customHeight="1">
      <c r="U3" s="66"/>
    </row>
    <row r="4" spans="1:21" ht="20.100000000000001" customHeight="1">
      <c r="A4" s="570" t="s">
        <v>306</v>
      </c>
      <c r="B4" s="614"/>
      <c r="C4" s="614"/>
      <c r="D4" s="614"/>
      <c r="E4" s="614"/>
      <c r="F4" s="614"/>
      <c r="G4" s="614"/>
      <c r="H4" s="614"/>
      <c r="I4" s="614"/>
      <c r="J4" s="614"/>
      <c r="K4" s="614"/>
      <c r="L4" s="614"/>
      <c r="M4" s="614"/>
      <c r="N4" s="614"/>
      <c r="O4" s="614"/>
      <c r="P4" s="614"/>
      <c r="Q4" s="614"/>
      <c r="R4" s="614"/>
      <c r="S4" s="614"/>
      <c r="T4" s="614"/>
      <c r="U4" s="615"/>
    </row>
    <row r="5" spans="1:21" ht="20.100000000000001" customHeight="1">
      <c r="A5" s="616" t="s">
        <v>205</v>
      </c>
      <c r="B5" s="617"/>
      <c r="C5" s="617"/>
      <c r="D5" s="617"/>
      <c r="E5" s="617"/>
      <c r="F5" s="617"/>
      <c r="G5" s="617"/>
      <c r="H5" s="617"/>
      <c r="I5" s="617"/>
      <c r="J5" s="617"/>
      <c r="K5" s="617"/>
      <c r="L5" s="617"/>
      <c r="M5" s="617"/>
      <c r="N5" s="617"/>
      <c r="O5" s="617"/>
      <c r="P5" s="617"/>
      <c r="Q5" s="617"/>
      <c r="R5" s="617"/>
      <c r="S5" s="617"/>
      <c r="T5" s="617"/>
      <c r="U5" s="618"/>
    </row>
    <row r="6" spans="1:21" ht="15" customHeight="1">
      <c r="A6" s="619" t="s">
        <v>85</v>
      </c>
      <c r="B6" s="611" t="s">
        <v>44</v>
      </c>
      <c r="C6" s="611" t="s">
        <v>42</v>
      </c>
      <c r="D6" s="611" t="s">
        <v>43</v>
      </c>
      <c r="E6" s="611" t="s">
        <v>12</v>
      </c>
      <c r="F6" s="611" t="s">
        <v>13</v>
      </c>
      <c r="G6" s="611" t="s">
        <v>28</v>
      </c>
      <c r="H6" s="112" t="s">
        <v>15</v>
      </c>
      <c r="I6" s="112"/>
      <c r="J6" s="112"/>
      <c r="K6" s="112"/>
      <c r="L6" s="112"/>
      <c r="M6" s="112"/>
      <c r="N6" s="112"/>
      <c r="O6" s="112"/>
      <c r="P6" s="112"/>
      <c r="Q6" s="112"/>
      <c r="R6" s="112"/>
      <c r="S6" s="112"/>
      <c r="T6" s="112"/>
      <c r="U6" s="113"/>
    </row>
    <row r="7" spans="1:21" ht="15" customHeight="1">
      <c r="A7" s="620"/>
      <c r="B7" s="612"/>
      <c r="C7" s="612"/>
      <c r="D7" s="612"/>
      <c r="E7" s="612"/>
      <c r="F7" s="612"/>
      <c r="G7" s="612"/>
      <c r="H7" s="622" t="s">
        <v>14</v>
      </c>
      <c r="I7" s="623"/>
      <c r="J7" s="624"/>
      <c r="K7" s="622" t="s">
        <v>48</v>
      </c>
      <c r="L7" s="624"/>
      <c r="M7" s="622" t="s">
        <v>98</v>
      </c>
      <c r="N7" s="623"/>
      <c r="O7" s="623"/>
      <c r="P7" s="623"/>
      <c r="Q7" s="624"/>
      <c r="R7" s="625" t="s">
        <v>48</v>
      </c>
      <c r="S7" s="626"/>
      <c r="T7" s="626"/>
      <c r="U7" s="627"/>
    </row>
    <row r="8" spans="1:21" ht="33" customHeight="1">
      <c r="A8" s="621"/>
      <c r="B8" s="613"/>
      <c r="C8" s="613"/>
      <c r="D8" s="613"/>
      <c r="E8" s="613"/>
      <c r="F8" s="613"/>
      <c r="G8" s="613"/>
      <c r="H8" s="114" t="s">
        <v>128</v>
      </c>
      <c r="I8" s="114" t="s">
        <v>194</v>
      </c>
      <c r="J8" s="114" t="s">
        <v>47</v>
      </c>
      <c r="K8" s="115" t="s">
        <v>49</v>
      </c>
      <c r="L8" s="115" t="s">
        <v>50</v>
      </c>
      <c r="M8" s="114" t="s">
        <v>124</v>
      </c>
      <c r="N8" s="114" t="s">
        <v>123</v>
      </c>
      <c r="O8" s="114" t="s">
        <v>51</v>
      </c>
      <c r="P8" s="114" t="s">
        <v>52</v>
      </c>
      <c r="Q8" s="114" t="s">
        <v>115</v>
      </c>
      <c r="R8" s="115" t="s">
        <v>116</v>
      </c>
      <c r="S8" s="115" t="s">
        <v>117</v>
      </c>
      <c r="T8" s="115" t="s">
        <v>118</v>
      </c>
      <c r="U8" s="115" t="s">
        <v>119</v>
      </c>
    </row>
    <row r="9" spans="1:21" s="60" customFormat="1" ht="36">
      <c r="A9" s="260">
        <v>4</v>
      </c>
      <c r="B9" s="260"/>
      <c r="C9" s="260"/>
      <c r="D9" s="260"/>
      <c r="E9" s="260"/>
      <c r="F9" s="546" t="s">
        <v>263</v>
      </c>
      <c r="G9" s="152"/>
      <c r="H9" s="153"/>
      <c r="I9" s="153"/>
      <c r="J9" s="153"/>
      <c r="K9" s="154"/>
      <c r="L9" s="185"/>
      <c r="M9" s="186">
        <f>M11</f>
        <v>0</v>
      </c>
      <c r="N9" s="186">
        <f>N11</f>
        <v>36532.370000000003</v>
      </c>
      <c r="O9" s="186">
        <f>O11</f>
        <v>0</v>
      </c>
      <c r="P9" s="186">
        <f>P11</f>
        <v>0</v>
      </c>
      <c r="Q9" s="186">
        <f>Q11</f>
        <v>0</v>
      </c>
      <c r="R9" s="187"/>
      <c r="S9" s="187"/>
      <c r="T9" s="187"/>
      <c r="U9" s="187"/>
    </row>
    <row r="10" spans="1:21" s="60" customFormat="1" ht="12">
      <c r="A10" s="260"/>
      <c r="B10" s="260">
        <v>2</v>
      </c>
      <c r="C10" s="260"/>
      <c r="D10" s="260"/>
      <c r="E10" s="260"/>
      <c r="F10" s="537" t="s">
        <v>304</v>
      </c>
      <c r="G10" s="152"/>
      <c r="H10" s="153"/>
      <c r="I10" s="153"/>
      <c r="J10" s="153"/>
      <c r="K10" s="154"/>
      <c r="L10" s="185"/>
      <c r="M10" s="186"/>
      <c r="N10" s="186"/>
      <c r="O10" s="186"/>
      <c r="P10" s="186"/>
      <c r="Q10" s="186"/>
      <c r="R10" s="187"/>
      <c r="S10" s="187"/>
      <c r="T10" s="187"/>
      <c r="U10" s="187"/>
    </row>
    <row r="11" spans="1:21" s="60" customFormat="1" ht="12">
      <c r="A11" s="260"/>
      <c r="B11" s="260"/>
      <c r="C11" s="126">
        <v>1</v>
      </c>
      <c r="D11" s="126"/>
      <c r="E11" s="146"/>
      <c r="F11" s="547" t="s">
        <v>264</v>
      </c>
      <c r="G11" s="158"/>
      <c r="H11" s="153"/>
      <c r="I11" s="153"/>
      <c r="J11" s="153"/>
      <c r="K11" s="154"/>
      <c r="L11" s="185"/>
      <c r="M11" s="188">
        <f t="shared" ref="M11:Q12" si="0">+M12</f>
        <v>0</v>
      </c>
      <c r="N11" s="188">
        <f t="shared" si="0"/>
        <v>36532.370000000003</v>
      </c>
      <c r="O11" s="188">
        <f t="shared" si="0"/>
        <v>0</v>
      </c>
      <c r="P11" s="188">
        <f t="shared" si="0"/>
        <v>0</v>
      </c>
      <c r="Q11" s="188">
        <f t="shared" si="0"/>
        <v>0</v>
      </c>
      <c r="R11" s="187"/>
      <c r="S11" s="187"/>
      <c r="T11" s="187"/>
      <c r="U11" s="187"/>
    </row>
    <row r="12" spans="1:21" s="60" customFormat="1" ht="36">
      <c r="A12" s="260"/>
      <c r="B12" s="260"/>
      <c r="C12" s="260"/>
      <c r="D12" s="126">
        <v>3</v>
      </c>
      <c r="E12" s="146"/>
      <c r="F12" s="547" t="s">
        <v>268</v>
      </c>
      <c r="G12" s="158"/>
      <c r="H12" s="153"/>
      <c r="I12" s="153"/>
      <c r="J12" s="153"/>
      <c r="K12" s="154"/>
      <c r="L12" s="185"/>
      <c r="M12" s="188">
        <f t="shared" si="0"/>
        <v>0</v>
      </c>
      <c r="N12" s="188">
        <f t="shared" si="0"/>
        <v>36532.370000000003</v>
      </c>
      <c r="O12" s="188">
        <f t="shared" si="0"/>
        <v>0</v>
      </c>
      <c r="P12" s="188">
        <f t="shared" si="0"/>
        <v>0</v>
      </c>
      <c r="Q12" s="188">
        <f t="shared" si="0"/>
        <v>0</v>
      </c>
      <c r="R12" s="187"/>
      <c r="S12" s="187"/>
      <c r="T12" s="187"/>
      <c r="U12" s="187"/>
    </row>
    <row r="13" spans="1:21" s="411" customFormat="1" ht="48">
      <c r="A13" s="260"/>
      <c r="B13" s="260"/>
      <c r="C13" s="260"/>
      <c r="D13" s="260"/>
      <c r="E13" s="403">
        <v>206</v>
      </c>
      <c r="F13" s="546" t="s">
        <v>269</v>
      </c>
      <c r="G13" s="158" t="s">
        <v>273</v>
      </c>
      <c r="H13" s="422">
        <v>0</v>
      </c>
      <c r="I13" s="422">
        <v>0</v>
      </c>
      <c r="J13" s="422">
        <v>0</v>
      </c>
      <c r="K13" s="409">
        <f>IFERROR(J13/H13*100,0)</f>
        <v>0</v>
      </c>
      <c r="L13" s="409">
        <f>IFERROR(J13/I13*100,0)</f>
        <v>0</v>
      </c>
      <c r="M13" s="188">
        <v>0</v>
      </c>
      <c r="N13" s="192">
        <v>36532.370000000003</v>
      </c>
      <c r="O13" s="188">
        <v>0</v>
      </c>
      <c r="P13" s="188">
        <v>0</v>
      </c>
      <c r="Q13" s="188">
        <v>0</v>
      </c>
      <c r="R13" s="409">
        <f>IFERROR(O13/M13*100,0)</f>
        <v>0</v>
      </c>
      <c r="S13" s="409">
        <f>O13/N13*100</f>
        <v>0</v>
      </c>
      <c r="T13" s="409">
        <f>IFERROR(P13/M13*100,0)</f>
        <v>0</v>
      </c>
      <c r="U13" s="409">
        <f>P13/N13*100</f>
        <v>0</v>
      </c>
    </row>
    <row r="14" spans="1:21" s="60" customFormat="1" ht="12">
      <c r="A14" s="260"/>
      <c r="B14" s="260"/>
      <c r="C14" s="260"/>
      <c r="D14" s="260"/>
      <c r="E14" s="260"/>
      <c r="F14" s="206"/>
      <c r="G14" s="158"/>
      <c r="H14" s="153"/>
      <c r="I14" s="153"/>
      <c r="J14" s="153"/>
      <c r="K14" s="185"/>
      <c r="L14" s="185"/>
      <c r="M14" s="192"/>
      <c r="N14" s="192"/>
      <c r="O14" s="188"/>
      <c r="P14" s="188"/>
      <c r="Q14" s="188"/>
      <c r="R14" s="187"/>
      <c r="S14" s="187"/>
      <c r="T14" s="187"/>
      <c r="U14" s="187"/>
    </row>
    <row r="15" spans="1:21" s="60" customFormat="1" ht="12">
      <c r="A15" s="260"/>
      <c r="B15" s="260"/>
      <c r="C15" s="260"/>
      <c r="D15" s="260"/>
      <c r="E15" s="260"/>
      <c r="F15" s="193"/>
      <c r="G15" s="152"/>
      <c r="H15" s="167"/>
      <c r="I15" s="160"/>
      <c r="J15" s="153"/>
      <c r="K15" s="154"/>
      <c r="L15" s="154"/>
      <c r="M15" s="188"/>
      <c r="N15" s="188"/>
      <c r="O15" s="188"/>
      <c r="P15" s="188"/>
      <c r="Q15" s="188"/>
      <c r="R15" s="194"/>
      <c r="S15" s="194"/>
      <c r="T15" s="194"/>
      <c r="U15" s="194"/>
    </row>
    <row r="16" spans="1:21" s="60" customFormat="1" ht="12">
      <c r="A16" s="195"/>
      <c r="B16" s="195"/>
      <c r="C16" s="195"/>
      <c r="D16" s="195"/>
      <c r="E16" s="195"/>
      <c r="F16" s="196" t="s">
        <v>301</v>
      </c>
      <c r="G16" s="195"/>
      <c r="H16" s="170"/>
      <c r="I16" s="171"/>
      <c r="J16" s="172"/>
      <c r="K16" s="197"/>
      <c r="L16" s="197"/>
      <c r="M16" s="198">
        <f>M9</f>
        <v>0</v>
      </c>
      <c r="N16" s="198">
        <f>+N9</f>
        <v>36532.370000000003</v>
      </c>
      <c r="O16" s="198">
        <f>+O9</f>
        <v>0</v>
      </c>
      <c r="P16" s="198">
        <f>+P9</f>
        <v>0</v>
      </c>
      <c r="Q16" s="198">
        <f>+Q9</f>
        <v>0</v>
      </c>
      <c r="R16" s="199"/>
      <c r="S16" s="199"/>
      <c r="T16" s="199"/>
      <c r="U16" s="199"/>
    </row>
    <row r="17" spans="2:15">
      <c r="B17" s="24"/>
      <c r="C17" s="25"/>
      <c r="D17" s="25"/>
      <c r="N17" s="26"/>
      <c r="O17" s="26"/>
    </row>
    <row r="18" spans="2:15">
      <c r="B18" s="27"/>
      <c r="C18" s="27"/>
      <c r="D18" s="27"/>
      <c r="N18" s="28"/>
      <c r="O18" s="28"/>
    </row>
    <row r="19" spans="2:15">
      <c r="M19" s="374"/>
      <c r="N19" s="374"/>
      <c r="O19" s="374"/>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33"/>
  <sheetViews>
    <sheetView showGridLines="0" view="pageLayout" zoomScale="70" zoomScaleNormal="130" zoomScalePageLayoutView="70" workbookViewId="0">
      <selection activeCell="H29" sqref="H29:I29"/>
    </sheetView>
  </sheetViews>
  <sheetFormatPr baseColWidth="10" defaultColWidth="11.42578125" defaultRowHeight="13.5"/>
  <cols>
    <col min="1" max="1" width="15.28515625" style="1" customWidth="1"/>
    <col min="2" max="5" width="20.140625" style="1" bestFit="1" customWidth="1"/>
    <col min="6" max="6" width="18.140625" style="1" bestFit="1" customWidth="1"/>
    <col min="7" max="7" width="18.28515625" style="1" customWidth="1"/>
    <col min="8" max="8" width="6.5703125" style="1" customWidth="1"/>
    <col min="9" max="9" width="65.7109375" style="1" customWidth="1"/>
    <col min="10" max="16384" width="11.42578125" style="1"/>
  </cols>
  <sheetData>
    <row r="1" spans="1:10" ht="35.1" customHeight="1">
      <c r="A1" s="567" t="s">
        <v>76</v>
      </c>
      <c r="B1" s="568"/>
      <c r="C1" s="568"/>
      <c r="D1" s="568"/>
      <c r="E1" s="568"/>
      <c r="F1" s="568"/>
      <c r="G1" s="568"/>
      <c r="H1" s="568"/>
      <c r="I1" s="569"/>
    </row>
    <row r="2" spans="1:10" ht="6.75" customHeight="1"/>
    <row r="3" spans="1:10" ht="17.25" customHeight="1">
      <c r="A3" s="570" t="s">
        <v>204</v>
      </c>
      <c r="B3" s="571"/>
      <c r="C3" s="571"/>
      <c r="D3" s="571"/>
      <c r="E3" s="571"/>
      <c r="F3" s="571"/>
      <c r="G3" s="571"/>
      <c r="H3" s="571"/>
      <c r="I3" s="572"/>
    </row>
    <row r="4" spans="1:10" ht="17.25" customHeight="1">
      <c r="A4" s="570" t="s">
        <v>205</v>
      </c>
      <c r="B4" s="571"/>
      <c r="C4" s="571"/>
      <c r="D4" s="571"/>
      <c r="E4" s="571"/>
      <c r="F4" s="571"/>
      <c r="G4" s="571"/>
      <c r="H4" s="571"/>
      <c r="I4" s="572"/>
    </row>
    <row r="5" spans="1:10" ht="28.9" customHeight="1">
      <c r="A5" s="565" t="s">
        <v>167</v>
      </c>
      <c r="B5" s="577" t="s">
        <v>99</v>
      </c>
      <c r="C5" s="578"/>
      <c r="D5" s="578"/>
      <c r="E5" s="579"/>
      <c r="F5" s="70" t="s">
        <v>90</v>
      </c>
      <c r="G5" s="70"/>
      <c r="H5" s="573" t="s">
        <v>193</v>
      </c>
      <c r="I5" s="574"/>
      <c r="J5" s="2"/>
    </row>
    <row r="6" spans="1:10" ht="31.15" customHeight="1">
      <c r="A6" s="566"/>
      <c r="B6" s="71" t="s">
        <v>192</v>
      </c>
      <c r="C6" s="71" t="s">
        <v>45</v>
      </c>
      <c r="D6" s="71" t="s">
        <v>46</v>
      </c>
      <c r="E6" s="71" t="s">
        <v>104</v>
      </c>
      <c r="F6" s="72" t="s">
        <v>105</v>
      </c>
      <c r="G6" s="72" t="s">
        <v>201</v>
      </c>
      <c r="H6" s="575" t="s">
        <v>200</v>
      </c>
      <c r="I6" s="576"/>
      <c r="J6" s="3"/>
    </row>
    <row r="7" spans="1:10" s="19" customFormat="1" ht="11.25">
      <c r="A7" s="30" t="s">
        <v>0</v>
      </c>
      <c r="B7" s="124" t="s">
        <v>1</v>
      </c>
      <c r="C7" s="124" t="s">
        <v>2</v>
      </c>
      <c r="D7" s="124" t="s">
        <v>6</v>
      </c>
      <c r="E7" s="124" t="s">
        <v>3</v>
      </c>
      <c r="F7" s="124" t="s">
        <v>4</v>
      </c>
      <c r="G7" s="124" t="s">
        <v>5</v>
      </c>
      <c r="H7" s="46"/>
      <c r="I7" s="31"/>
    </row>
    <row r="8" spans="1:10" s="357" customFormat="1" ht="22.5">
      <c r="A8" s="385" t="s">
        <v>100</v>
      </c>
      <c r="B8" s="386">
        <f>B9+B11+B13+B15</f>
        <v>592953557.97000003</v>
      </c>
      <c r="C8" s="386">
        <f>C9+C11+C13+C15</f>
        <v>562748805.98000002</v>
      </c>
      <c r="D8" s="386">
        <f>D9+D11+D13+D15</f>
        <v>528498268.33999997</v>
      </c>
      <c r="E8" s="386">
        <f>E9+E11+E13+E15</f>
        <v>528498268.33999997</v>
      </c>
      <c r="F8" s="386">
        <f>C8-B8</f>
        <v>-30204751.99000001</v>
      </c>
      <c r="G8" s="386">
        <f>D8-C8</f>
        <v>-34250537.640000045</v>
      </c>
      <c r="H8" s="387"/>
      <c r="I8" s="388"/>
    </row>
    <row r="9" spans="1:10" s="357" customFormat="1" ht="72.75" customHeight="1">
      <c r="A9" s="538">
        <v>1000</v>
      </c>
      <c r="B9" s="563">
        <v>393651798.06000006</v>
      </c>
      <c r="C9" s="563">
        <v>386481164.13</v>
      </c>
      <c r="D9" s="563">
        <v>385364980.70999998</v>
      </c>
      <c r="E9" s="563">
        <v>385364980.70999998</v>
      </c>
      <c r="F9" s="563">
        <f>C9-B9</f>
        <v>-7170633.9300000668</v>
      </c>
      <c r="G9" s="563">
        <f>D9-C9</f>
        <v>-1116183.4200000167</v>
      </c>
      <c r="H9" s="580" t="s">
        <v>657</v>
      </c>
      <c r="I9" s="581"/>
    </row>
    <row r="10" spans="1:10" s="357" customFormat="1" ht="61.5" customHeight="1">
      <c r="A10" s="539"/>
      <c r="B10" s="564"/>
      <c r="C10" s="564"/>
      <c r="D10" s="564"/>
      <c r="E10" s="564"/>
      <c r="F10" s="564"/>
      <c r="G10" s="564"/>
      <c r="H10" s="580" t="s">
        <v>658</v>
      </c>
      <c r="I10" s="581"/>
    </row>
    <row r="11" spans="1:10" s="357" customFormat="1" ht="72.75" customHeight="1">
      <c r="A11" s="540">
        <v>2000</v>
      </c>
      <c r="B11" s="563">
        <v>61096884.43</v>
      </c>
      <c r="C11" s="563">
        <v>50197911.580000013</v>
      </c>
      <c r="D11" s="563">
        <v>36357810.730000012</v>
      </c>
      <c r="E11" s="563">
        <v>36357810.730000012</v>
      </c>
      <c r="F11" s="563">
        <f>C11-B11</f>
        <v>-10898972.849999987</v>
      </c>
      <c r="G11" s="563">
        <f>D11-C11</f>
        <v>-13840100.850000001</v>
      </c>
      <c r="H11" s="580" t="s">
        <v>676</v>
      </c>
      <c r="I11" s="581"/>
    </row>
    <row r="12" spans="1:10" s="357" customFormat="1" ht="57" customHeight="1">
      <c r="A12" s="539"/>
      <c r="B12" s="564"/>
      <c r="C12" s="564"/>
      <c r="D12" s="564"/>
      <c r="E12" s="564"/>
      <c r="F12" s="564"/>
      <c r="G12" s="564"/>
      <c r="H12" s="580" t="s">
        <v>677</v>
      </c>
      <c r="I12" s="581"/>
    </row>
    <row r="13" spans="1:10" s="357" customFormat="1" ht="60" customHeight="1">
      <c r="A13" s="540">
        <v>3000</v>
      </c>
      <c r="B13" s="563">
        <v>95761546.609999999</v>
      </c>
      <c r="C13" s="563">
        <v>84541584.99000001</v>
      </c>
      <c r="D13" s="563">
        <v>76206699.969999984</v>
      </c>
      <c r="E13" s="563">
        <v>76206699.969999984</v>
      </c>
      <c r="F13" s="563">
        <f>C13-B13</f>
        <v>-11219961.61999999</v>
      </c>
      <c r="G13" s="563">
        <f>D13-C13</f>
        <v>-8334885.0200000256</v>
      </c>
      <c r="H13" s="580" t="s">
        <v>659</v>
      </c>
      <c r="I13" s="581"/>
    </row>
    <row r="14" spans="1:10" s="357" customFormat="1" ht="57.75" customHeight="1">
      <c r="A14" s="539"/>
      <c r="B14" s="564"/>
      <c r="C14" s="564"/>
      <c r="D14" s="564"/>
      <c r="E14" s="564"/>
      <c r="F14" s="564"/>
      <c r="G14" s="564"/>
      <c r="H14" s="580" t="s">
        <v>684</v>
      </c>
      <c r="I14" s="581"/>
    </row>
    <row r="15" spans="1:10" s="357" customFormat="1" ht="60.75" customHeight="1">
      <c r="A15" s="540">
        <v>4000</v>
      </c>
      <c r="B15" s="563">
        <v>42443328.869999997</v>
      </c>
      <c r="C15" s="563">
        <v>41528145.280000001</v>
      </c>
      <c r="D15" s="563">
        <v>30568776.93</v>
      </c>
      <c r="E15" s="563">
        <v>30568776.93</v>
      </c>
      <c r="F15" s="563">
        <f>C15-B15</f>
        <v>-915183.58999999613</v>
      </c>
      <c r="G15" s="563">
        <f>D15-C15</f>
        <v>-10959368.350000001</v>
      </c>
      <c r="H15" s="580" t="s">
        <v>678</v>
      </c>
      <c r="I15" s="581"/>
    </row>
    <row r="16" spans="1:10" s="357" customFormat="1" ht="48" customHeight="1">
      <c r="A16" s="539"/>
      <c r="B16" s="564"/>
      <c r="C16" s="564"/>
      <c r="D16" s="564"/>
      <c r="E16" s="564"/>
      <c r="F16" s="564"/>
      <c r="G16" s="564"/>
      <c r="H16" s="580" t="s">
        <v>685</v>
      </c>
      <c r="I16" s="581"/>
    </row>
    <row r="17" spans="1:9" s="357" customFormat="1" ht="22.5">
      <c r="A17" s="389" t="s">
        <v>102</v>
      </c>
      <c r="B17" s="390">
        <f t="shared" ref="B17:G17" si="0">B18+B20+B22+B24+B26+B28</f>
        <v>701148720.22000003</v>
      </c>
      <c r="C17" s="390">
        <f t="shared" si="0"/>
        <v>694097569.38000011</v>
      </c>
      <c r="D17" s="390">
        <f t="shared" si="0"/>
        <v>618471060.82000005</v>
      </c>
      <c r="E17" s="390">
        <f t="shared" si="0"/>
        <v>618471060.82000005</v>
      </c>
      <c r="F17" s="390">
        <f t="shared" si="0"/>
        <v>-7051150.8399998173</v>
      </c>
      <c r="G17" s="390">
        <f t="shared" si="0"/>
        <v>-75626508.560000092</v>
      </c>
      <c r="H17" s="391"/>
      <c r="I17" s="392"/>
    </row>
    <row r="18" spans="1:9" s="357" customFormat="1" ht="60.75" customHeight="1">
      <c r="A18" s="541">
        <v>1000</v>
      </c>
      <c r="B18" s="563">
        <v>328241449.90999997</v>
      </c>
      <c r="C18" s="563">
        <v>328007885.33000004</v>
      </c>
      <c r="D18" s="563">
        <v>327936319.84000003</v>
      </c>
      <c r="E18" s="563">
        <v>327936319.84000003</v>
      </c>
      <c r="F18" s="563">
        <f>C18-B18</f>
        <v>-233564.57999992371</v>
      </c>
      <c r="G18" s="563">
        <f>D18-C18</f>
        <v>-71565.490000009537</v>
      </c>
      <c r="H18" s="580" t="s">
        <v>679</v>
      </c>
      <c r="I18" s="581"/>
    </row>
    <row r="19" spans="1:9" s="357" customFormat="1" ht="58.5" customHeight="1">
      <c r="A19" s="542"/>
      <c r="B19" s="564"/>
      <c r="C19" s="564"/>
      <c r="D19" s="564"/>
      <c r="E19" s="564"/>
      <c r="F19" s="564"/>
      <c r="G19" s="564"/>
      <c r="H19" s="580" t="s">
        <v>686</v>
      </c>
      <c r="I19" s="581"/>
    </row>
    <row r="20" spans="1:9" s="357" customFormat="1" ht="57.75" customHeight="1">
      <c r="A20" s="541">
        <v>2000</v>
      </c>
      <c r="B20" s="563">
        <v>24901449.169999998</v>
      </c>
      <c r="C20" s="563">
        <v>24536581.870000001</v>
      </c>
      <c r="D20" s="563">
        <v>22286197.350000001</v>
      </c>
      <c r="E20" s="563">
        <v>22286197.350000001</v>
      </c>
      <c r="F20" s="563">
        <f>C20-B20</f>
        <v>-364867.29999999702</v>
      </c>
      <c r="G20" s="563">
        <f>D20-C20</f>
        <v>-2250384.5199999996</v>
      </c>
      <c r="H20" s="580" t="s">
        <v>680</v>
      </c>
      <c r="I20" s="581"/>
    </row>
    <row r="21" spans="1:9" s="357" customFormat="1" ht="48" customHeight="1">
      <c r="A21" s="542"/>
      <c r="B21" s="564"/>
      <c r="C21" s="564"/>
      <c r="D21" s="564"/>
      <c r="E21" s="564"/>
      <c r="F21" s="564"/>
      <c r="G21" s="564"/>
      <c r="H21" s="580" t="s">
        <v>687</v>
      </c>
      <c r="I21" s="581"/>
    </row>
    <row r="22" spans="1:9" s="357" customFormat="1" ht="48.75" customHeight="1">
      <c r="A22" s="541">
        <v>3000</v>
      </c>
      <c r="B22" s="563">
        <v>36471117.789999999</v>
      </c>
      <c r="C22" s="563">
        <v>36325363.469999999</v>
      </c>
      <c r="D22" s="563">
        <v>30273828.240000002</v>
      </c>
      <c r="E22" s="563">
        <v>30273828.240000002</v>
      </c>
      <c r="F22" s="563">
        <f>C22-B22</f>
        <v>-145754.3200000003</v>
      </c>
      <c r="G22" s="563">
        <f>D22-C22</f>
        <v>-6051535.2299999967</v>
      </c>
      <c r="H22" s="580" t="s">
        <v>681</v>
      </c>
      <c r="I22" s="581"/>
    </row>
    <row r="23" spans="1:9" s="357" customFormat="1" ht="44.25" customHeight="1">
      <c r="A23" s="542"/>
      <c r="B23" s="564"/>
      <c r="C23" s="564"/>
      <c r="D23" s="564"/>
      <c r="E23" s="564"/>
      <c r="F23" s="564"/>
      <c r="G23" s="564"/>
      <c r="H23" s="580" t="s">
        <v>688</v>
      </c>
      <c r="I23" s="581"/>
    </row>
    <row r="24" spans="1:9" s="357" customFormat="1" ht="11.25" customHeight="1">
      <c r="A24" s="543">
        <v>4000</v>
      </c>
      <c r="B24" s="563">
        <v>1663711.17</v>
      </c>
      <c r="C24" s="563">
        <v>1663711.17</v>
      </c>
      <c r="D24" s="563">
        <v>1663711.17</v>
      </c>
      <c r="E24" s="563">
        <v>1663711.17</v>
      </c>
      <c r="F24" s="563">
        <f>C24-B24</f>
        <v>0</v>
      </c>
      <c r="G24" s="563">
        <f>D24-C24</f>
        <v>0</v>
      </c>
      <c r="H24" s="582" t="s">
        <v>585</v>
      </c>
      <c r="I24" s="583"/>
    </row>
    <row r="25" spans="1:9" s="357" customFormat="1" ht="11.25">
      <c r="A25" s="542"/>
      <c r="B25" s="564"/>
      <c r="C25" s="564"/>
      <c r="D25" s="564"/>
      <c r="E25" s="564"/>
      <c r="F25" s="564"/>
      <c r="G25" s="564"/>
      <c r="H25" s="580" t="s">
        <v>586</v>
      </c>
      <c r="I25" s="581"/>
    </row>
    <row r="26" spans="1:9" s="357" customFormat="1" ht="53.25" customHeight="1">
      <c r="A26" s="538">
        <v>5000</v>
      </c>
      <c r="B26" s="563">
        <v>24089755.909999996</v>
      </c>
      <c r="C26" s="563">
        <v>23978323.5</v>
      </c>
      <c r="D26" s="563">
        <v>20639043.809999995</v>
      </c>
      <c r="E26" s="563">
        <v>20639043.809999995</v>
      </c>
      <c r="F26" s="563">
        <f>C26-B26</f>
        <v>-111432.40999999642</v>
      </c>
      <c r="G26" s="563">
        <f>D26-C26</f>
        <v>-3339279.6900000051</v>
      </c>
      <c r="H26" s="580" t="s">
        <v>682</v>
      </c>
      <c r="I26" s="581"/>
    </row>
    <row r="27" spans="1:9" s="357" customFormat="1" ht="72.75" customHeight="1">
      <c r="A27" s="539"/>
      <c r="B27" s="564"/>
      <c r="C27" s="564"/>
      <c r="D27" s="564"/>
      <c r="E27" s="564"/>
      <c r="F27" s="564"/>
      <c r="G27" s="564"/>
      <c r="H27" s="580" t="s">
        <v>689</v>
      </c>
      <c r="I27" s="581"/>
    </row>
    <row r="28" spans="1:9" s="357" customFormat="1" ht="60.75" customHeight="1">
      <c r="A28" s="540">
        <v>6000</v>
      </c>
      <c r="B28" s="563">
        <v>285781236.26999998</v>
      </c>
      <c r="C28" s="563">
        <v>279585704.04000008</v>
      </c>
      <c r="D28" s="563">
        <v>215671960.41</v>
      </c>
      <c r="E28" s="563">
        <v>215671960.41</v>
      </c>
      <c r="F28" s="563">
        <f>C28-B28</f>
        <v>-6195532.2299998999</v>
      </c>
      <c r="G28" s="563">
        <f>D28-C28</f>
        <v>-63913743.630000085</v>
      </c>
      <c r="H28" s="580" t="s">
        <v>683</v>
      </c>
      <c r="I28" s="581"/>
    </row>
    <row r="29" spans="1:9" s="357" customFormat="1" ht="180.75" customHeight="1">
      <c r="A29" s="539"/>
      <c r="B29" s="564"/>
      <c r="C29" s="564"/>
      <c r="D29" s="564"/>
      <c r="E29" s="564"/>
      <c r="F29" s="564"/>
      <c r="G29" s="564"/>
      <c r="H29" s="580" t="s">
        <v>703</v>
      </c>
      <c r="I29" s="581"/>
    </row>
    <row r="30" spans="1:9" s="357" customFormat="1" ht="22.5">
      <c r="A30" s="393" t="s">
        <v>106</v>
      </c>
      <c r="B30" s="394">
        <f t="shared" ref="B30:G30" si="1">B17+B8</f>
        <v>1294102278.1900001</v>
      </c>
      <c r="C30" s="394">
        <f>C17+C8</f>
        <v>1256846375.3600001</v>
      </c>
      <c r="D30" s="394">
        <f t="shared" si="1"/>
        <v>1146969329.1600001</v>
      </c>
      <c r="E30" s="394">
        <f t="shared" si="1"/>
        <v>1146969329.1600001</v>
      </c>
      <c r="F30" s="394">
        <f t="shared" si="1"/>
        <v>-37255902.829999827</v>
      </c>
      <c r="G30" s="394">
        <f t="shared" si="1"/>
        <v>-109877046.20000014</v>
      </c>
      <c r="H30" s="395"/>
      <c r="I30" s="396"/>
    </row>
    <row r="31" spans="1:9">
      <c r="A31" s="13"/>
    </row>
    <row r="32" spans="1:9">
      <c r="A32" s="5"/>
      <c r="G32" s="7"/>
      <c r="H32" s="7"/>
      <c r="I32" s="7"/>
    </row>
    <row r="33" spans="1:9">
      <c r="A33" s="8"/>
      <c r="G33" s="10"/>
      <c r="H33" s="10"/>
      <c r="I33" s="10"/>
    </row>
  </sheetData>
  <mergeCells count="87">
    <mergeCell ref="H26:I26"/>
    <mergeCell ref="H27:I27"/>
    <mergeCell ref="H28:I28"/>
    <mergeCell ref="H29:I29"/>
    <mergeCell ref="H19:I19"/>
    <mergeCell ref="H20:I20"/>
    <mergeCell ref="H21:I21"/>
    <mergeCell ref="H22:I22"/>
    <mergeCell ref="H23:I23"/>
    <mergeCell ref="H24:I24"/>
    <mergeCell ref="H25:I25"/>
    <mergeCell ref="H14:I14"/>
    <mergeCell ref="H15:I15"/>
    <mergeCell ref="H16:I16"/>
    <mergeCell ref="H18:I18"/>
    <mergeCell ref="H9:I9"/>
    <mergeCell ref="H10:I10"/>
    <mergeCell ref="H11:I11"/>
    <mergeCell ref="H12:I12"/>
    <mergeCell ref="H13:I13"/>
    <mergeCell ref="F13:F14"/>
    <mergeCell ref="G13:G14"/>
    <mergeCell ref="C15:C16"/>
    <mergeCell ref="D15:D16"/>
    <mergeCell ref="E15:E16"/>
    <mergeCell ref="F15:F16"/>
    <mergeCell ref="G15:G16"/>
    <mergeCell ref="B13:B14"/>
    <mergeCell ref="B15:B16"/>
    <mergeCell ref="C13:C14"/>
    <mergeCell ref="D13:D14"/>
    <mergeCell ref="E13:E14"/>
    <mergeCell ref="F9:F10"/>
    <mergeCell ref="G9:G10"/>
    <mergeCell ref="B11:B12"/>
    <mergeCell ref="C11:C12"/>
    <mergeCell ref="D11:D12"/>
    <mergeCell ref="E11:E12"/>
    <mergeCell ref="F11:F12"/>
    <mergeCell ref="G11:G12"/>
    <mergeCell ref="B9:B10"/>
    <mergeCell ref="C9:C10"/>
    <mergeCell ref="D9:D10"/>
    <mergeCell ref="E9:E10"/>
    <mergeCell ref="A5:A6"/>
    <mergeCell ref="A1:I1"/>
    <mergeCell ref="A3:I3"/>
    <mergeCell ref="A4:I4"/>
    <mergeCell ref="H5:I5"/>
    <mergeCell ref="H6:I6"/>
    <mergeCell ref="B5:E5"/>
    <mergeCell ref="C28:C29"/>
    <mergeCell ref="D28:D29"/>
    <mergeCell ref="E28:E29"/>
    <mergeCell ref="B18:B19"/>
    <mergeCell ref="B20:B21"/>
    <mergeCell ref="B22:B23"/>
    <mergeCell ref="B26:B27"/>
    <mergeCell ref="B28:B29"/>
    <mergeCell ref="B24:B25"/>
    <mergeCell ref="C22:C23"/>
    <mergeCell ref="D22:D23"/>
    <mergeCell ref="E22:E23"/>
    <mergeCell ref="C26:C27"/>
    <mergeCell ref="D26:D27"/>
    <mergeCell ref="E26:E27"/>
    <mergeCell ref="C18:C19"/>
    <mergeCell ref="D18:D19"/>
    <mergeCell ref="E18:E19"/>
    <mergeCell ref="C20:C21"/>
    <mergeCell ref="D20:D21"/>
    <mergeCell ref="E20:E21"/>
    <mergeCell ref="F26:F27"/>
    <mergeCell ref="G26:G27"/>
    <mergeCell ref="F28:F29"/>
    <mergeCell ref="G28:G29"/>
    <mergeCell ref="F18:F19"/>
    <mergeCell ref="G18:G19"/>
    <mergeCell ref="F20:F21"/>
    <mergeCell ref="G20:G21"/>
    <mergeCell ref="F22:F23"/>
    <mergeCell ref="G22:G23"/>
    <mergeCell ref="C24:C25"/>
    <mergeCell ref="D24:D25"/>
    <mergeCell ref="E24:E25"/>
    <mergeCell ref="F24:F25"/>
    <mergeCell ref="G24:G25"/>
  </mergeCells>
  <phoneticPr fontId="0" type="noConversion"/>
  <printOptions horizontalCentered="1"/>
  <pageMargins left="0.19685039370078741" right="0.19685039370078741" top="1.6535433070866143" bottom="0.47244094488188981" header="0.19685039370078741" footer="0.19685039370078741"/>
  <pageSetup scale="67" orientation="landscape" r:id="rId1"/>
  <headerFooter scaleWithDoc="0">
    <oddHeader>&amp;C&amp;G</oddHeader>
    <oddFooter>&amp;C&amp;G</oddFooter>
  </headerFooter>
  <rowBreaks count="2" manualBreakCount="2">
    <brk id="16" max="16383" man="1"/>
    <brk id="27" max="16383" man="1"/>
  </rowBreaks>
  <ignoredErrors>
    <ignoredError sqref="A7:D7 E7:G7" numberStoredAsText="1"/>
  </ignoredError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2"/>
  <sheetViews>
    <sheetView showGridLines="0" view="pageLayout" zoomScaleNormal="115" zoomScaleSheetLayoutView="70" workbookViewId="0">
      <selection activeCell="N9" sqref="N9:N18"/>
    </sheetView>
  </sheetViews>
  <sheetFormatPr baseColWidth="10" defaultColWidth="11.42578125" defaultRowHeight="13.5"/>
  <cols>
    <col min="1" max="1" width="4.7109375" style="22" bestFit="1" customWidth="1"/>
    <col min="2" max="2" width="3" style="22" bestFit="1" customWidth="1"/>
    <col min="3" max="3" width="2.42578125" style="22" bestFit="1" customWidth="1"/>
    <col min="4" max="4" width="3.85546875" style="22" bestFit="1" customWidth="1"/>
    <col min="5" max="5" width="4.140625" style="22" bestFit="1" customWidth="1"/>
    <col min="6" max="6" width="29.28515625" style="22" customWidth="1"/>
    <col min="7" max="7" width="10.7109375" style="22" customWidth="1"/>
    <col min="8" max="8" width="10.5703125" style="22" bestFit="1" customWidth="1"/>
    <col min="9" max="9" width="13.42578125" style="22" bestFit="1" customWidth="1"/>
    <col min="10" max="10" width="13.28515625" style="22" bestFit="1" customWidth="1"/>
    <col min="11" max="11" width="8" style="22" bestFit="1" customWidth="1"/>
    <col min="12" max="12" width="8.42578125" style="22" bestFit="1" customWidth="1"/>
    <col min="13" max="14" width="15.28515625" style="22" bestFit="1" customWidth="1"/>
    <col min="15" max="17" width="15" style="22" bestFit="1" customWidth="1"/>
    <col min="18" max="21" width="8.42578125" style="22" bestFit="1" customWidth="1"/>
    <col min="22" max="16384" width="11.42578125" style="22"/>
  </cols>
  <sheetData>
    <row r="1" spans="1:21" ht="25.15" customHeight="1">
      <c r="A1" s="605" t="s">
        <v>91</v>
      </c>
      <c r="B1" s="606"/>
      <c r="C1" s="606"/>
      <c r="D1" s="606"/>
      <c r="E1" s="606"/>
      <c r="F1" s="606"/>
      <c r="G1" s="606"/>
      <c r="H1" s="606"/>
      <c r="I1" s="606"/>
      <c r="J1" s="606"/>
      <c r="K1" s="606"/>
      <c r="L1" s="606"/>
      <c r="M1" s="606"/>
      <c r="N1" s="606"/>
      <c r="O1" s="606"/>
      <c r="P1" s="606"/>
      <c r="Q1" s="606"/>
      <c r="R1" s="606"/>
      <c r="S1" s="606"/>
      <c r="T1" s="606"/>
      <c r="U1" s="607"/>
    </row>
    <row r="2" spans="1:21" ht="25.15" customHeight="1">
      <c r="A2" s="608" t="s">
        <v>318</v>
      </c>
      <c r="B2" s="609"/>
      <c r="C2" s="609"/>
      <c r="D2" s="609"/>
      <c r="E2" s="609"/>
      <c r="F2" s="609"/>
      <c r="G2" s="609"/>
      <c r="H2" s="609"/>
      <c r="I2" s="609"/>
      <c r="J2" s="609"/>
      <c r="K2" s="609"/>
      <c r="L2" s="609"/>
      <c r="M2" s="609"/>
      <c r="N2" s="609"/>
      <c r="O2" s="609"/>
      <c r="P2" s="609"/>
      <c r="Q2" s="609"/>
      <c r="R2" s="609"/>
      <c r="S2" s="609"/>
      <c r="T2" s="609"/>
      <c r="U2" s="610"/>
    </row>
    <row r="3" spans="1:21" ht="6" customHeight="1">
      <c r="U3" s="66"/>
    </row>
    <row r="4" spans="1:21" ht="20.100000000000001" customHeight="1">
      <c r="A4" s="570" t="s">
        <v>306</v>
      </c>
      <c r="B4" s="614"/>
      <c r="C4" s="614"/>
      <c r="D4" s="614"/>
      <c r="E4" s="614"/>
      <c r="F4" s="614"/>
      <c r="G4" s="614"/>
      <c r="H4" s="614"/>
      <c r="I4" s="614"/>
      <c r="J4" s="614"/>
      <c r="K4" s="614"/>
      <c r="L4" s="614"/>
      <c r="M4" s="614"/>
      <c r="N4" s="614"/>
      <c r="O4" s="614"/>
      <c r="P4" s="614"/>
      <c r="Q4" s="614"/>
      <c r="R4" s="614"/>
      <c r="S4" s="614"/>
      <c r="T4" s="614"/>
      <c r="U4" s="615"/>
    </row>
    <row r="5" spans="1:21" ht="20.100000000000001" customHeight="1">
      <c r="A5" s="616" t="s">
        <v>205</v>
      </c>
      <c r="B5" s="617"/>
      <c r="C5" s="617"/>
      <c r="D5" s="617"/>
      <c r="E5" s="617"/>
      <c r="F5" s="617"/>
      <c r="G5" s="617"/>
      <c r="H5" s="617"/>
      <c r="I5" s="617"/>
      <c r="J5" s="617"/>
      <c r="K5" s="617"/>
      <c r="L5" s="617"/>
      <c r="M5" s="617"/>
      <c r="N5" s="617"/>
      <c r="O5" s="617"/>
      <c r="P5" s="617"/>
      <c r="Q5" s="617"/>
      <c r="R5" s="617"/>
      <c r="S5" s="617"/>
      <c r="T5" s="617"/>
      <c r="U5" s="618"/>
    </row>
    <row r="6" spans="1:21" ht="15" customHeight="1">
      <c r="A6" s="619" t="s">
        <v>85</v>
      </c>
      <c r="B6" s="611" t="s">
        <v>44</v>
      </c>
      <c r="C6" s="611" t="s">
        <v>42</v>
      </c>
      <c r="D6" s="611" t="s">
        <v>43</v>
      </c>
      <c r="E6" s="611" t="s">
        <v>12</v>
      </c>
      <c r="F6" s="611" t="s">
        <v>13</v>
      </c>
      <c r="G6" s="611" t="s">
        <v>28</v>
      </c>
      <c r="H6" s="112" t="s">
        <v>15</v>
      </c>
      <c r="I6" s="112"/>
      <c r="J6" s="112"/>
      <c r="K6" s="112"/>
      <c r="L6" s="112"/>
      <c r="M6" s="112"/>
      <c r="N6" s="112"/>
      <c r="O6" s="112"/>
      <c r="P6" s="112"/>
      <c r="Q6" s="112"/>
      <c r="R6" s="112"/>
      <c r="S6" s="112"/>
      <c r="T6" s="112"/>
      <c r="U6" s="113"/>
    </row>
    <row r="7" spans="1:21" ht="15" customHeight="1">
      <c r="A7" s="620"/>
      <c r="B7" s="612"/>
      <c r="C7" s="612"/>
      <c r="D7" s="612"/>
      <c r="E7" s="612"/>
      <c r="F7" s="612"/>
      <c r="G7" s="612"/>
      <c r="H7" s="622" t="s">
        <v>14</v>
      </c>
      <c r="I7" s="623"/>
      <c r="J7" s="624"/>
      <c r="K7" s="622" t="s">
        <v>48</v>
      </c>
      <c r="L7" s="624"/>
      <c r="M7" s="622" t="s">
        <v>98</v>
      </c>
      <c r="N7" s="623"/>
      <c r="O7" s="623"/>
      <c r="P7" s="623"/>
      <c r="Q7" s="624"/>
      <c r="R7" s="625" t="s">
        <v>48</v>
      </c>
      <c r="S7" s="626"/>
      <c r="T7" s="626"/>
      <c r="U7" s="627"/>
    </row>
    <row r="8" spans="1:21" ht="33" customHeight="1">
      <c r="A8" s="621"/>
      <c r="B8" s="613"/>
      <c r="C8" s="613"/>
      <c r="D8" s="613"/>
      <c r="E8" s="613"/>
      <c r="F8" s="613"/>
      <c r="G8" s="613"/>
      <c r="H8" s="114" t="s">
        <v>128</v>
      </c>
      <c r="I8" s="114" t="s">
        <v>194</v>
      </c>
      <c r="J8" s="114" t="s">
        <v>47</v>
      </c>
      <c r="K8" s="115" t="s">
        <v>49</v>
      </c>
      <c r="L8" s="115" t="s">
        <v>50</v>
      </c>
      <c r="M8" s="114" t="s">
        <v>124</v>
      </c>
      <c r="N8" s="114" t="s">
        <v>123</v>
      </c>
      <c r="O8" s="114" t="s">
        <v>51</v>
      </c>
      <c r="P8" s="114" t="s">
        <v>52</v>
      </c>
      <c r="Q8" s="114" t="s">
        <v>115</v>
      </c>
      <c r="R8" s="115" t="s">
        <v>116</v>
      </c>
      <c r="S8" s="115" t="s">
        <v>117</v>
      </c>
      <c r="T8" s="115" t="s">
        <v>118</v>
      </c>
      <c r="U8" s="115" t="s">
        <v>119</v>
      </c>
    </row>
    <row r="9" spans="1:21" s="60" customFormat="1" ht="36">
      <c r="A9" s="238">
        <v>4</v>
      </c>
      <c r="B9" s="238"/>
      <c r="C9" s="238"/>
      <c r="D9" s="238"/>
      <c r="E9" s="238"/>
      <c r="F9" s="546" t="s">
        <v>263</v>
      </c>
      <c r="G9" s="244"/>
      <c r="H9" s="261"/>
      <c r="I9" s="261"/>
      <c r="J9" s="261"/>
      <c r="K9" s="262"/>
      <c r="L9" s="263"/>
      <c r="M9" s="264">
        <f>M10</f>
        <v>20234493</v>
      </c>
      <c r="N9" s="552">
        <f>N10</f>
        <v>20234493</v>
      </c>
      <c r="O9" s="264">
        <v>20234493</v>
      </c>
      <c r="P9" s="264">
        <f>P10</f>
        <v>12668664.23</v>
      </c>
      <c r="Q9" s="264">
        <f>Q10</f>
        <v>12668664.23</v>
      </c>
      <c r="R9" s="265"/>
      <c r="S9" s="265"/>
      <c r="T9" s="265"/>
      <c r="U9" s="265"/>
    </row>
    <row r="10" spans="1:21" s="60" customFormat="1" ht="12">
      <c r="A10" s="238"/>
      <c r="B10" s="238">
        <v>2</v>
      </c>
      <c r="C10" s="238"/>
      <c r="D10" s="238"/>
      <c r="E10" s="238"/>
      <c r="F10" s="546" t="s">
        <v>213</v>
      </c>
      <c r="G10" s="266"/>
      <c r="H10" s="261"/>
      <c r="I10" s="261"/>
      <c r="J10" s="261"/>
      <c r="K10" s="262"/>
      <c r="L10" s="263"/>
      <c r="M10" s="267">
        <f>+M11+M14</f>
        <v>20234493</v>
      </c>
      <c r="N10" s="553">
        <f>+N11+N14</f>
        <v>20234493</v>
      </c>
      <c r="O10" s="267">
        <v>20234493</v>
      </c>
      <c r="P10" s="267">
        <f>+P11+P14</f>
        <v>12668664.23</v>
      </c>
      <c r="Q10" s="267">
        <f>+Q11+Q14</f>
        <v>12668664.23</v>
      </c>
      <c r="R10" s="265"/>
      <c r="S10" s="265"/>
      <c r="T10" s="265"/>
      <c r="U10" s="265"/>
    </row>
    <row r="11" spans="1:21" s="60" customFormat="1" ht="12">
      <c r="A11" s="238"/>
      <c r="B11" s="238"/>
      <c r="C11" s="238">
        <v>1</v>
      </c>
      <c r="D11" s="238"/>
      <c r="E11" s="238"/>
      <c r="F11" s="546" t="s">
        <v>264</v>
      </c>
      <c r="G11" s="266"/>
      <c r="H11" s="261"/>
      <c r="I11" s="261"/>
      <c r="J11" s="261"/>
      <c r="K11" s="262"/>
      <c r="L11" s="263"/>
      <c r="M11" s="267">
        <f>+M12</f>
        <v>10223974</v>
      </c>
      <c r="N11" s="553">
        <f>+N12</f>
        <v>10228752.210000001</v>
      </c>
      <c r="O11" s="267">
        <v>10228752.210000001</v>
      </c>
      <c r="P11" s="267">
        <f>+P12</f>
        <v>9510017.7699999996</v>
      </c>
      <c r="Q11" s="267">
        <f>+Q12</f>
        <v>9510017.7699999996</v>
      </c>
      <c r="R11" s="265"/>
      <c r="S11" s="265"/>
      <c r="T11" s="265"/>
      <c r="U11" s="265"/>
    </row>
    <row r="12" spans="1:21" s="60" customFormat="1" ht="36">
      <c r="A12" s="164"/>
      <c r="B12" s="164"/>
      <c r="C12" s="164"/>
      <c r="D12" s="164">
        <v>3</v>
      </c>
      <c r="E12" s="164"/>
      <c r="F12" s="547" t="s">
        <v>268</v>
      </c>
      <c r="G12" s="261"/>
      <c r="H12" s="261"/>
      <c r="I12" s="261"/>
      <c r="J12" s="261" t="s">
        <v>210</v>
      </c>
      <c r="K12" s="250"/>
      <c r="L12" s="268"/>
      <c r="M12" s="269">
        <f>M13</f>
        <v>10223974</v>
      </c>
      <c r="N12" s="554">
        <f>N13</f>
        <v>10228752.210000001</v>
      </c>
      <c r="O12" s="269">
        <v>10228752.210000001</v>
      </c>
      <c r="P12" s="269">
        <f>P13</f>
        <v>9510017.7699999996</v>
      </c>
      <c r="Q12" s="269">
        <f>Q13</f>
        <v>9510017.7699999996</v>
      </c>
      <c r="R12" s="270"/>
      <c r="S12" s="270"/>
      <c r="T12" s="270"/>
      <c r="U12" s="270"/>
    </row>
    <row r="13" spans="1:21" s="411" customFormat="1" ht="38.25" customHeight="1">
      <c r="A13" s="238"/>
      <c r="B13" s="238"/>
      <c r="C13" s="238"/>
      <c r="D13" s="238"/>
      <c r="E13" s="238">
        <v>206</v>
      </c>
      <c r="F13" s="546" t="s">
        <v>269</v>
      </c>
      <c r="G13" s="158" t="s">
        <v>270</v>
      </c>
      <c r="H13" s="440">
        <v>4.08</v>
      </c>
      <c r="I13" s="440">
        <f>H13</f>
        <v>4.08</v>
      </c>
      <c r="J13" s="440">
        <v>4</v>
      </c>
      <c r="K13" s="551">
        <f>J13/H13*100</f>
        <v>98.039215686274503</v>
      </c>
      <c r="L13" s="441">
        <f>J13/I13*100</f>
        <v>98.039215686274503</v>
      </c>
      <c r="M13" s="442">
        <v>10223974</v>
      </c>
      <c r="N13" s="430">
        <v>10228752.210000001</v>
      </c>
      <c r="O13" s="267">
        <v>10228752.210000001</v>
      </c>
      <c r="P13" s="267">
        <v>9510017.7699999996</v>
      </c>
      <c r="Q13" s="267">
        <v>9510017.7699999996</v>
      </c>
      <c r="R13" s="267">
        <f>O13/M13*100</f>
        <v>100.04673534967911</v>
      </c>
      <c r="S13" s="267">
        <f>O13/N13*100</f>
        <v>100</v>
      </c>
      <c r="T13" s="267">
        <f>P13/M13*100</f>
        <v>93.016842276789831</v>
      </c>
      <c r="U13" s="267">
        <f>P13/N13*100</f>
        <v>92.973390837473417</v>
      </c>
    </row>
    <row r="14" spans="1:21" s="411" customFormat="1" ht="24">
      <c r="A14" s="238"/>
      <c r="B14" s="238"/>
      <c r="C14" s="238">
        <v>2</v>
      </c>
      <c r="D14" s="238"/>
      <c r="E14" s="238"/>
      <c r="F14" s="546" t="s">
        <v>214</v>
      </c>
      <c r="G14" s="158"/>
      <c r="H14" s="440"/>
      <c r="I14" s="440"/>
      <c r="J14" s="440"/>
      <c r="K14" s="443"/>
      <c r="L14" s="441"/>
      <c r="M14" s="267">
        <f>+M15</f>
        <v>10010519</v>
      </c>
      <c r="N14" s="553">
        <f>+N15</f>
        <v>10005740.789999999</v>
      </c>
      <c r="O14" s="267">
        <v>10005740.789999999</v>
      </c>
      <c r="P14" s="267">
        <f>+P15</f>
        <v>3158646.46</v>
      </c>
      <c r="Q14" s="267">
        <f>+Q15</f>
        <v>3158646.46</v>
      </c>
      <c r="R14" s="267"/>
      <c r="S14" s="267"/>
      <c r="T14" s="267"/>
      <c r="U14" s="267"/>
    </row>
    <row r="15" spans="1:21" s="411" customFormat="1" ht="12">
      <c r="A15" s="238"/>
      <c r="B15" s="238"/>
      <c r="C15" s="238"/>
      <c r="D15" s="238">
        <v>3</v>
      </c>
      <c r="E15" s="238"/>
      <c r="F15" s="546" t="s">
        <v>287</v>
      </c>
      <c r="G15" s="158"/>
      <c r="H15" s="440"/>
      <c r="I15" s="440"/>
      <c r="J15" s="440"/>
      <c r="K15" s="443"/>
      <c r="L15" s="441"/>
      <c r="M15" s="267">
        <f>M16</f>
        <v>10010519</v>
      </c>
      <c r="N15" s="553">
        <f>N16</f>
        <v>10005740.789999999</v>
      </c>
      <c r="O15" s="267">
        <v>10005740.789999999</v>
      </c>
      <c r="P15" s="267">
        <f>P16</f>
        <v>3158646.46</v>
      </c>
      <c r="Q15" s="267">
        <f>Q16</f>
        <v>3158646.46</v>
      </c>
      <c r="R15" s="267"/>
      <c r="S15" s="267"/>
      <c r="T15" s="267"/>
      <c r="U15" s="267"/>
    </row>
    <row r="16" spans="1:21" s="411" customFormat="1" ht="52.5" customHeight="1">
      <c r="A16" s="238"/>
      <c r="B16" s="238"/>
      <c r="C16" s="238"/>
      <c r="D16" s="238"/>
      <c r="E16" s="238">
        <v>222</v>
      </c>
      <c r="F16" s="546" t="s">
        <v>288</v>
      </c>
      <c r="G16" s="158" t="s">
        <v>278</v>
      </c>
      <c r="H16" s="440">
        <v>4705</v>
      </c>
      <c r="I16" s="440">
        <v>4705</v>
      </c>
      <c r="J16" s="440">
        <v>4700</v>
      </c>
      <c r="K16" s="441">
        <f>J16/H16*100</f>
        <v>99.893730074388955</v>
      </c>
      <c r="L16" s="441">
        <f>J16/I16*100</f>
        <v>99.893730074388955</v>
      </c>
      <c r="M16" s="442">
        <v>10010519</v>
      </c>
      <c r="N16" s="430">
        <v>10005740.789999999</v>
      </c>
      <c r="O16" s="267">
        <v>10005740.789999999</v>
      </c>
      <c r="P16" s="267">
        <v>3158646.46</v>
      </c>
      <c r="Q16" s="267">
        <v>3158646.46</v>
      </c>
      <c r="R16" s="267">
        <f>O16/M16*100</f>
        <v>99.952268109175947</v>
      </c>
      <c r="S16" s="267">
        <f>O16/N16*100</f>
        <v>100</v>
      </c>
      <c r="T16" s="267">
        <f>P16/M16*100</f>
        <v>31.553273711382996</v>
      </c>
      <c r="U16" s="267">
        <f>P16/N16*100</f>
        <v>31.568341877863098</v>
      </c>
    </row>
    <row r="17" spans="1:21" s="60" customFormat="1" ht="12">
      <c r="A17" s="247"/>
      <c r="B17" s="247"/>
      <c r="C17" s="247"/>
      <c r="D17" s="247"/>
      <c r="E17" s="247"/>
      <c r="F17" s="272"/>
      <c r="G17" s="247"/>
      <c r="H17" s="252"/>
      <c r="I17" s="250"/>
      <c r="J17" s="273"/>
      <c r="K17" s="250"/>
      <c r="L17" s="250"/>
      <c r="M17" s="269"/>
      <c r="N17" s="554"/>
      <c r="O17" s="269"/>
      <c r="P17" s="269"/>
      <c r="Q17" s="271"/>
      <c r="R17" s="250"/>
      <c r="S17" s="250"/>
      <c r="T17" s="250"/>
      <c r="U17" s="250"/>
    </row>
    <row r="18" spans="1:21" s="60" customFormat="1" ht="12">
      <c r="A18" s="254"/>
      <c r="B18" s="254"/>
      <c r="C18" s="254"/>
      <c r="D18" s="254"/>
      <c r="E18" s="254"/>
      <c r="F18" s="216" t="s">
        <v>301</v>
      </c>
      <c r="G18" s="254"/>
      <c r="H18" s="256"/>
      <c r="I18" s="257"/>
      <c r="J18" s="274"/>
      <c r="K18" s="257"/>
      <c r="L18" s="257"/>
      <c r="M18" s="275">
        <f>+M9</f>
        <v>20234493</v>
      </c>
      <c r="N18" s="555">
        <f>+N9</f>
        <v>20234493</v>
      </c>
      <c r="O18" s="275">
        <v>20234493</v>
      </c>
      <c r="P18" s="275">
        <f>+P9</f>
        <v>12668664.23</v>
      </c>
      <c r="Q18" s="275">
        <f>+Q9</f>
        <v>12668664.23</v>
      </c>
      <c r="R18" s="257"/>
      <c r="S18" s="257"/>
      <c r="T18" s="257"/>
      <c r="U18" s="257"/>
    </row>
    <row r="19" spans="1:21">
      <c r="B19" s="24"/>
      <c r="C19" s="25"/>
      <c r="D19" s="25"/>
      <c r="N19" s="26"/>
      <c r="O19" s="26"/>
    </row>
    <row r="20" spans="1:21">
      <c r="B20" s="27"/>
      <c r="C20" s="27"/>
      <c r="D20" s="27"/>
      <c r="L20" s="374"/>
      <c r="M20" s="374"/>
      <c r="N20" s="374"/>
      <c r="O20" s="374"/>
      <c r="P20" s="374"/>
    </row>
    <row r="22" spans="1:21">
      <c r="M22" s="374"/>
      <c r="N22" s="374"/>
      <c r="O22" s="374"/>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2" orientation="landscape" r:id="rId1"/>
  <headerFooter scaleWithDoc="0">
    <oddHeader>&amp;C&amp;G</oddHeader>
    <oddFooter>&amp;C&amp;G</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9"/>
  <sheetViews>
    <sheetView showGridLines="0" view="pageLayout" zoomScale="70" zoomScaleNormal="130" zoomScaleSheetLayoutView="70" zoomScalePageLayoutView="70" workbookViewId="0">
      <selection activeCell="L12" sqref="L12"/>
    </sheetView>
  </sheetViews>
  <sheetFormatPr baseColWidth="10" defaultColWidth="11.42578125" defaultRowHeight="13.5"/>
  <cols>
    <col min="1" max="1" width="4.7109375" style="22" bestFit="1" customWidth="1"/>
    <col min="2" max="2" width="3" style="22" bestFit="1" customWidth="1"/>
    <col min="3" max="3" width="2.42578125" style="22" bestFit="1" customWidth="1"/>
    <col min="4" max="4" width="3.85546875" style="22" bestFit="1" customWidth="1"/>
    <col min="5" max="5" width="4.140625" style="22" bestFit="1" customWidth="1"/>
    <col min="6" max="6" width="29.28515625" style="22" customWidth="1"/>
    <col min="7" max="7" width="8.5703125" style="22" bestFit="1" customWidth="1"/>
    <col min="8" max="8" width="10.5703125" style="22" bestFit="1" customWidth="1"/>
    <col min="9" max="9" width="13.42578125" style="22" bestFit="1" customWidth="1"/>
    <col min="10" max="10" width="13.28515625" style="22" bestFit="1" customWidth="1"/>
    <col min="11" max="11" width="8" style="22" bestFit="1" customWidth="1"/>
    <col min="12" max="12" width="8.42578125" style="22" bestFit="1" customWidth="1"/>
    <col min="13" max="13" width="12.42578125" style="22" bestFit="1" customWidth="1"/>
    <col min="14" max="15" width="13.42578125" style="22" bestFit="1" customWidth="1"/>
    <col min="16" max="16" width="10.7109375" style="22" bestFit="1" customWidth="1"/>
    <col min="17" max="17" width="9.7109375" style="22" bestFit="1" customWidth="1"/>
    <col min="18" max="21" width="8.42578125" style="22" bestFit="1" customWidth="1"/>
    <col min="22" max="16384" width="11.42578125" style="22"/>
  </cols>
  <sheetData>
    <row r="1" spans="1:21" ht="25.15" customHeight="1">
      <c r="A1" s="605" t="s">
        <v>91</v>
      </c>
      <c r="B1" s="606"/>
      <c r="C1" s="606"/>
      <c r="D1" s="606"/>
      <c r="E1" s="606"/>
      <c r="F1" s="606"/>
      <c r="G1" s="606"/>
      <c r="H1" s="606"/>
      <c r="I1" s="606"/>
      <c r="J1" s="606"/>
      <c r="K1" s="606"/>
      <c r="L1" s="606"/>
      <c r="M1" s="606"/>
      <c r="N1" s="606"/>
      <c r="O1" s="606"/>
      <c r="P1" s="606"/>
      <c r="Q1" s="606"/>
      <c r="R1" s="606"/>
      <c r="S1" s="606"/>
      <c r="T1" s="606"/>
      <c r="U1" s="607"/>
    </row>
    <row r="2" spans="1:21" ht="30.75" customHeight="1">
      <c r="A2" s="608" t="s">
        <v>584</v>
      </c>
      <c r="B2" s="609"/>
      <c r="C2" s="609"/>
      <c r="D2" s="609"/>
      <c r="E2" s="609"/>
      <c r="F2" s="609"/>
      <c r="G2" s="609"/>
      <c r="H2" s="609"/>
      <c r="I2" s="609"/>
      <c r="J2" s="609"/>
      <c r="K2" s="609"/>
      <c r="L2" s="609"/>
      <c r="M2" s="609"/>
      <c r="N2" s="609"/>
      <c r="O2" s="609"/>
      <c r="P2" s="609"/>
      <c r="Q2" s="609"/>
      <c r="R2" s="609"/>
      <c r="S2" s="609"/>
      <c r="T2" s="609"/>
      <c r="U2" s="610"/>
    </row>
    <row r="3" spans="1:21" ht="6" customHeight="1">
      <c r="U3" s="66"/>
    </row>
    <row r="4" spans="1:21" ht="20.100000000000001" customHeight="1">
      <c r="A4" s="570" t="s">
        <v>319</v>
      </c>
      <c r="B4" s="614"/>
      <c r="C4" s="614"/>
      <c r="D4" s="614"/>
      <c r="E4" s="614"/>
      <c r="F4" s="614"/>
      <c r="G4" s="614"/>
      <c r="H4" s="614"/>
      <c r="I4" s="614"/>
      <c r="J4" s="614"/>
      <c r="K4" s="614"/>
      <c r="L4" s="614"/>
      <c r="M4" s="614"/>
      <c r="N4" s="614"/>
      <c r="O4" s="614"/>
      <c r="P4" s="614"/>
      <c r="Q4" s="614"/>
      <c r="R4" s="614"/>
      <c r="S4" s="614"/>
      <c r="T4" s="614"/>
      <c r="U4" s="615"/>
    </row>
    <row r="5" spans="1:21" ht="20.100000000000001" customHeight="1">
      <c r="A5" s="616" t="s">
        <v>205</v>
      </c>
      <c r="B5" s="617"/>
      <c r="C5" s="617"/>
      <c r="D5" s="617"/>
      <c r="E5" s="617"/>
      <c r="F5" s="617"/>
      <c r="G5" s="617"/>
      <c r="H5" s="617"/>
      <c r="I5" s="617"/>
      <c r="J5" s="617"/>
      <c r="K5" s="617"/>
      <c r="L5" s="617"/>
      <c r="M5" s="617"/>
      <c r="N5" s="617"/>
      <c r="O5" s="617"/>
      <c r="P5" s="617"/>
      <c r="Q5" s="617"/>
      <c r="R5" s="617"/>
      <c r="S5" s="617"/>
      <c r="T5" s="617"/>
      <c r="U5" s="618"/>
    </row>
    <row r="6" spans="1:21" ht="15" customHeight="1">
      <c r="A6" s="619" t="s">
        <v>85</v>
      </c>
      <c r="B6" s="611" t="s">
        <v>44</v>
      </c>
      <c r="C6" s="611" t="s">
        <v>42</v>
      </c>
      <c r="D6" s="611" t="s">
        <v>43</v>
      </c>
      <c r="E6" s="611" t="s">
        <v>12</v>
      </c>
      <c r="F6" s="611" t="s">
        <v>13</v>
      </c>
      <c r="G6" s="611" t="s">
        <v>28</v>
      </c>
      <c r="H6" s="112" t="s">
        <v>15</v>
      </c>
      <c r="I6" s="112"/>
      <c r="J6" s="112"/>
      <c r="K6" s="112"/>
      <c r="L6" s="112"/>
      <c r="M6" s="112"/>
      <c r="N6" s="112"/>
      <c r="O6" s="112"/>
      <c r="P6" s="112"/>
      <c r="Q6" s="112"/>
      <c r="R6" s="112"/>
      <c r="S6" s="112"/>
      <c r="T6" s="112"/>
      <c r="U6" s="113"/>
    </row>
    <row r="7" spans="1:21" ht="15" customHeight="1">
      <c r="A7" s="620"/>
      <c r="B7" s="612"/>
      <c r="C7" s="612"/>
      <c r="D7" s="612"/>
      <c r="E7" s="612"/>
      <c r="F7" s="612"/>
      <c r="G7" s="612"/>
      <c r="H7" s="622" t="s">
        <v>14</v>
      </c>
      <c r="I7" s="623"/>
      <c r="J7" s="624"/>
      <c r="K7" s="622" t="s">
        <v>48</v>
      </c>
      <c r="L7" s="624"/>
      <c r="M7" s="622" t="s">
        <v>98</v>
      </c>
      <c r="N7" s="623"/>
      <c r="O7" s="623"/>
      <c r="P7" s="623"/>
      <c r="Q7" s="624"/>
      <c r="R7" s="625" t="s">
        <v>48</v>
      </c>
      <c r="S7" s="626"/>
      <c r="T7" s="626"/>
      <c r="U7" s="627"/>
    </row>
    <row r="8" spans="1:21" ht="33" customHeight="1">
      <c r="A8" s="621"/>
      <c r="B8" s="613"/>
      <c r="C8" s="613"/>
      <c r="D8" s="613"/>
      <c r="E8" s="613"/>
      <c r="F8" s="613"/>
      <c r="G8" s="613"/>
      <c r="H8" s="114" t="s">
        <v>128</v>
      </c>
      <c r="I8" s="114" t="s">
        <v>194</v>
      </c>
      <c r="J8" s="114" t="s">
        <v>47</v>
      </c>
      <c r="K8" s="115" t="s">
        <v>49</v>
      </c>
      <c r="L8" s="115" t="s">
        <v>50</v>
      </c>
      <c r="M8" s="114" t="s">
        <v>124</v>
      </c>
      <c r="N8" s="114" t="s">
        <v>123</v>
      </c>
      <c r="O8" s="114" t="s">
        <v>51</v>
      </c>
      <c r="P8" s="114" t="s">
        <v>52</v>
      </c>
      <c r="Q8" s="114" t="s">
        <v>115</v>
      </c>
      <c r="R8" s="115" t="s">
        <v>116</v>
      </c>
      <c r="S8" s="115" t="s">
        <v>117</v>
      </c>
      <c r="T8" s="115" t="s">
        <v>118</v>
      </c>
      <c r="U8" s="115" t="s">
        <v>119</v>
      </c>
    </row>
    <row r="9" spans="1:21" s="60" customFormat="1" ht="36">
      <c r="A9" s="260">
        <v>4</v>
      </c>
      <c r="B9" s="260"/>
      <c r="C9" s="260"/>
      <c r="D9" s="260"/>
      <c r="E9" s="260"/>
      <c r="F9" s="546" t="s">
        <v>263</v>
      </c>
      <c r="G9" s="152"/>
      <c r="H9" s="153"/>
      <c r="I9" s="153"/>
      <c r="J9" s="153"/>
      <c r="K9" s="154"/>
      <c r="L9" s="185"/>
      <c r="M9" s="186">
        <f>M11</f>
        <v>0</v>
      </c>
      <c r="N9" s="186">
        <f>N11</f>
        <v>95537</v>
      </c>
      <c r="O9" s="186">
        <f>O11</f>
        <v>95537</v>
      </c>
      <c r="P9" s="186">
        <f>P11</f>
        <v>0</v>
      </c>
      <c r="Q9" s="186">
        <f>Q11</f>
        <v>0</v>
      </c>
      <c r="R9" s="187"/>
      <c r="S9" s="187"/>
      <c r="T9" s="187"/>
      <c r="U9" s="187"/>
    </row>
    <row r="10" spans="1:21" s="60" customFormat="1" ht="12">
      <c r="A10" s="260"/>
      <c r="B10" s="260">
        <v>2</v>
      </c>
      <c r="C10" s="260"/>
      <c r="D10" s="260"/>
      <c r="E10" s="260"/>
      <c r="F10" s="537" t="s">
        <v>304</v>
      </c>
      <c r="G10" s="152"/>
      <c r="H10" s="153"/>
      <c r="I10" s="153"/>
      <c r="J10" s="153"/>
      <c r="K10" s="154"/>
      <c r="L10" s="185"/>
      <c r="M10" s="186"/>
      <c r="N10" s="186"/>
      <c r="O10" s="186"/>
      <c r="P10" s="186"/>
      <c r="Q10" s="186"/>
      <c r="R10" s="187"/>
      <c r="S10" s="187"/>
      <c r="T10" s="187"/>
      <c r="U10" s="187"/>
    </row>
    <row r="11" spans="1:21" s="60" customFormat="1" ht="12">
      <c r="A11" s="260"/>
      <c r="B11" s="260"/>
      <c r="C11" s="126">
        <v>1</v>
      </c>
      <c r="D11" s="126"/>
      <c r="E11" s="146"/>
      <c r="F11" s="547" t="s">
        <v>264</v>
      </c>
      <c r="G11" s="158"/>
      <c r="H11" s="153"/>
      <c r="I11" s="153"/>
      <c r="J11" s="153"/>
      <c r="K11" s="154"/>
      <c r="L11" s="185"/>
      <c r="M11" s="188">
        <f t="shared" ref="M11:Q12" si="0">+M12</f>
        <v>0</v>
      </c>
      <c r="N11" s="188">
        <f t="shared" si="0"/>
        <v>95537</v>
      </c>
      <c r="O11" s="188">
        <f t="shared" si="0"/>
        <v>95537</v>
      </c>
      <c r="P11" s="188">
        <f t="shared" si="0"/>
        <v>0</v>
      </c>
      <c r="Q11" s="188">
        <f t="shared" si="0"/>
        <v>0</v>
      </c>
      <c r="R11" s="187"/>
      <c r="S11" s="187"/>
      <c r="T11" s="187"/>
      <c r="U11" s="187"/>
    </row>
    <row r="12" spans="1:21" s="60" customFormat="1" ht="36">
      <c r="A12" s="260"/>
      <c r="B12" s="260"/>
      <c r="C12" s="260"/>
      <c r="D12" s="126">
        <v>3</v>
      </c>
      <c r="E12" s="146"/>
      <c r="F12" s="547" t="s">
        <v>268</v>
      </c>
      <c r="G12" s="158"/>
      <c r="H12" s="153"/>
      <c r="I12" s="153"/>
      <c r="J12" s="153"/>
      <c r="K12" s="154"/>
      <c r="L12" s="185"/>
      <c r="M12" s="188">
        <f t="shared" si="0"/>
        <v>0</v>
      </c>
      <c r="N12" s="188">
        <f t="shared" si="0"/>
        <v>95537</v>
      </c>
      <c r="O12" s="188">
        <f t="shared" si="0"/>
        <v>95537</v>
      </c>
      <c r="P12" s="188">
        <f t="shared" si="0"/>
        <v>0</v>
      </c>
      <c r="Q12" s="188">
        <f t="shared" si="0"/>
        <v>0</v>
      </c>
      <c r="R12" s="187"/>
      <c r="S12" s="187"/>
      <c r="T12" s="187"/>
      <c r="U12" s="187"/>
    </row>
    <row r="13" spans="1:21" s="60" customFormat="1" ht="48">
      <c r="A13" s="126"/>
      <c r="B13" s="126"/>
      <c r="C13" s="126"/>
      <c r="D13" s="126"/>
      <c r="E13" s="146">
        <v>206</v>
      </c>
      <c r="F13" s="547" t="s">
        <v>269</v>
      </c>
      <c r="G13" s="153" t="s">
        <v>273</v>
      </c>
      <c r="H13" s="201">
        <v>0</v>
      </c>
      <c r="I13" s="201">
        <v>0</v>
      </c>
      <c r="J13" s="201">
        <v>0</v>
      </c>
      <c r="K13" s="203">
        <f>IFERROR(J13/H13*100,0)</f>
        <v>0</v>
      </c>
      <c r="L13" s="203">
        <f>IFERROR(J13/I13*100,0)</f>
        <v>0</v>
      </c>
      <c r="M13" s="127">
        <v>0</v>
      </c>
      <c r="N13" s="191">
        <v>95537</v>
      </c>
      <c r="O13" s="127">
        <v>95537</v>
      </c>
      <c r="P13" s="127">
        <v>0</v>
      </c>
      <c r="Q13" s="127">
        <v>0</v>
      </c>
      <c r="R13" s="166">
        <f>IFERROR(O13/M13*100,0)</f>
        <v>0</v>
      </c>
      <c r="S13" s="166">
        <f>O13/N13*100</f>
        <v>100</v>
      </c>
      <c r="T13" s="166">
        <f>IFERROR(P13/M13*100,0)</f>
        <v>0</v>
      </c>
      <c r="U13" s="166">
        <f>P13/N13*100</f>
        <v>0</v>
      </c>
    </row>
    <row r="14" spans="1:21" s="60" customFormat="1" ht="12">
      <c r="A14" s="260"/>
      <c r="B14" s="260"/>
      <c r="C14" s="260"/>
      <c r="D14" s="260"/>
      <c r="E14" s="260"/>
      <c r="F14" s="206"/>
      <c r="G14" s="158"/>
      <c r="H14" s="153"/>
      <c r="I14" s="153"/>
      <c r="J14" s="153"/>
      <c r="K14" s="185"/>
      <c r="L14" s="185"/>
      <c r="M14" s="192"/>
      <c r="N14" s="192"/>
      <c r="O14" s="188"/>
      <c r="P14" s="188"/>
      <c r="Q14" s="188"/>
      <c r="R14" s="187"/>
      <c r="S14" s="187"/>
      <c r="T14" s="187"/>
      <c r="U14" s="187"/>
    </row>
    <row r="15" spans="1:21" s="60" customFormat="1" ht="12">
      <c r="A15" s="260"/>
      <c r="B15" s="260"/>
      <c r="C15" s="260"/>
      <c r="D15" s="260"/>
      <c r="E15" s="260"/>
      <c r="F15" s="193"/>
      <c r="G15" s="152"/>
      <c r="H15" s="167"/>
      <c r="I15" s="160"/>
      <c r="J15" s="153"/>
      <c r="K15" s="154"/>
      <c r="L15" s="154"/>
      <c r="M15" s="188"/>
      <c r="N15" s="188"/>
      <c r="O15" s="188"/>
      <c r="P15" s="188"/>
      <c r="Q15" s="188"/>
      <c r="R15" s="194"/>
      <c r="S15" s="194"/>
      <c r="T15" s="194"/>
      <c r="U15" s="194"/>
    </row>
    <row r="16" spans="1:21" s="60" customFormat="1" ht="12">
      <c r="A16" s="195"/>
      <c r="B16" s="195"/>
      <c r="C16" s="195"/>
      <c r="D16" s="195"/>
      <c r="E16" s="195"/>
      <c r="F16" s="196" t="s">
        <v>301</v>
      </c>
      <c r="G16" s="195"/>
      <c r="H16" s="170"/>
      <c r="I16" s="171"/>
      <c r="J16" s="172"/>
      <c r="K16" s="197"/>
      <c r="L16" s="197"/>
      <c r="M16" s="198">
        <f>M9</f>
        <v>0</v>
      </c>
      <c r="N16" s="198">
        <f>+N9</f>
        <v>95537</v>
      </c>
      <c r="O16" s="198">
        <f>+O9</f>
        <v>95537</v>
      </c>
      <c r="P16" s="198">
        <f>+P9</f>
        <v>0</v>
      </c>
      <c r="Q16" s="198">
        <f>+Q9</f>
        <v>0</v>
      </c>
      <c r="R16" s="199"/>
      <c r="S16" s="199"/>
      <c r="T16" s="199"/>
      <c r="U16" s="199"/>
    </row>
    <row r="17" spans="1:15">
      <c r="A17" s="23"/>
      <c r="B17" s="55"/>
      <c r="C17" s="23"/>
      <c r="D17" s="23"/>
      <c r="F17" s="23"/>
    </row>
    <row r="18" spans="1:15">
      <c r="B18" s="24"/>
      <c r="C18" s="25"/>
      <c r="D18" s="25"/>
      <c r="N18" s="26"/>
      <c r="O18" s="26"/>
    </row>
    <row r="19" spans="1:15">
      <c r="B19" s="27"/>
      <c r="C19" s="27"/>
      <c r="D19" s="27"/>
      <c r="M19" s="374"/>
      <c r="N19" s="374"/>
      <c r="O19" s="374"/>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4"/>
  <sheetViews>
    <sheetView showGridLines="0" view="pageLayout" topLeftCell="A7" zoomScale="85" zoomScaleNormal="80" zoomScaleSheetLayoutView="70" zoomScalePageLayoutView="85" workbookViewId="0">
      <selection activeCell="A14" sqref="A14:C14"/>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567" t="s">
        <v>177</v>
      </c>
      <c r="B1" s="568"/>
      <c r="C1" s="569"/>
    </row>
    <row r="2" spans="1:20" ht="6" customHeight="1">
      <c r="C2" s="56"/>
    </row>
    <row r="3" spans="1:20" s="56" customFormat="1" ht="20.100000000000001" customHeight="1">
      <c r="A3" s="570" t="s">
        <v>320</v>
      </c>
      <c r="B3" s="571"/>
      <c r="C3" s="572"/>
      <c r="D3" s="57"/>
      <c r="E3" s="57"/>
      <c r="F3" s="57"/>
      <c r="G3" s="57"/>
      <c r="H3" s="57"/>
      <c r="I3" s="57"/>
      <c r="J3" s="57"/>
      <c r="K3" s="57"/>
      <c r="L3" s="57"/>
      <c r="M3" s="57"/>
      <c r="N3" s="57"/>
      <c r="O3" s="57"/>
      <c r="P3" s="57"/>
      <c r="Q3" s="57"/>
      <c r="R3" s="57"/>
      <c r="S3" s="57"/>
      <c r="T3" s="57"/>
    </row>
    <row r="4" spans="1:20" s="56" customFormat="1" ht="20.100000000000001" customHeight="1">
      <c r="A4" s="570" t="s">
        <v>315</v>
      </c>
      <c r="B4" s="571"/>
      <c r="C4" s="572"/>
      <c r="D4" s="57"/>
      <c r="E4" s="57"/>
      <c r="F4" s="57"/>
      <c r="G4" s="57"/>
      <c r="H4" s="57"/>
      <c r="I4" s="57"/>
      <c r="J4" s="57"/>
      <c r="K4" s="57"/>
      <c r="L4" s="57"/>
      <c r="M4" s="57"/>
      <c r="N4" s="57"/>
      <c r="O4" s="57"/>
      <c r="P4" s="57"/>
      <c r="Q4" s="57"/>
      <c r="R4" s="57"/>
      <c r="S4" s="57"/>
      <c r="T4" s="57"/>
    </row>
    <row r="5" spans="1:20" s="56" customFormat="1" ht="29.25" customHeight="1">
      <c r="A5" s="570" t="s">
        <v>321</v>
      </c>
      <c r="B5" s="571"/>
      <c r="C5" s="572"/>
      <c r="D5" s="57"/>
      <c r="E5" s="57"/>
      <c r="F5" s="57"/>
      <c r="G5" s="57"/>
      <c r="H5" s="57"/>
      <c r="I5" s="57"/>
      <c r="J5" s="57"/>
      <c r="K5" s="57"/>
      <c r="L5" s="57"/>
      <c r="M5" s="57"/>
      <c r="N5" s="57"/>
      <c r="O5" s="57"/>
      <c r="P5" s="57"/>
      <c r="Q5" s="57"/>
      <c r="R5" s="57"/>
      <c r="S5" s="57"/>
      <c r="T5" s="57"/>
    </row>
    <row r="6" spans="1:20" ht="30" customHeight="1">
      <c r="A6" s="637" t="s">
        <v>93</v>
      </c>
      <c r="B6" s="638"/>
      <c r="C6" s="639"/>
    </row>
    <row r="7" spans="1:20" s="32" customFormat="1" ht="15" customHeight="1">
      <c r="A7" s="61"/>
      <c r="B7" s="47"/>
      <c r="C7" s="58"/>
    </row>
    <row r="8" spans="1:20" s="32" customFormat="1" ht="15" customHeight="1">
      <c r="A8" s="631"/>
      <c r="B8" s="632"/>
      <c r="C8" s="633"/>
    </row>
    <row r="9" spans="1:20" s="32" customFormat="1" ht="15" customHeight="1">
      <c r="A9" s="631"/>
      <c r="B9" s="632"/>
      <c r="C9" s="633"/>
    </row>
    <row r="10" spans="1:20" s="32" customFormat="1" ht="15" customHeight="1">
      <c r="A10" s="631" t="s">
        <v>322</v>
      </c>
      <c r="B10" s="632"/>
      <c r="C10" s="633"/>
    </row>
    <row r="11" spans="1:20" s="32" customFormat="1" ht="15" customHeight="1">
      <c r="A11" s="631"/>
      <c r="B11" s="632"/>
      <c r="C11" s="633"/>
    </row>
    <row r="12" spans="1:20" s="32" customFormat="1" ht="15" customHeight="1">
      <c r="A12" s="631"/>
      <c r="B12" s="632"/>
      <c r="C12" s="633"/>
    </row>
    <row r="13" spans="1:20" s="32" customFormat="1" ht="15" customHeight="1">
      <c r="A13" s="631"/>
      <c r="B13" s="632"/>
      <c r="C13" s="633"/>
    </row>
    <row r="14" spans="1:20" s="32" customFormat="1" ht="15" customHeight="1">
      <c r="A14" s="631"/>
      <c r="B14" s="632"/>
      <c r="C14" s="633"/>
    </row>
    <row r="15" spans="1:20" s="32" customFormat="1" ht="15" customHeight="1">
      <c r="A15" s="631"/>
      <c r="B15" s="632"/>
      <c r="C15" s="633"/>
    </row>
    <row r="16" spans="1:20" s="32" customFormat="1" ht="15" customHeight="1">
      <c r="A16" s="631"/>
      <c r="B16" s="632"/>
      <c r="C16" s="633"/>
    </row>
    <row r="17" spans="1:3" s="32" customFormat="1" ht="15" customHeight="1">
      <c r="A17" s="631"/>
      <c r="B17" s="632"/>
      <c r="C17" s="633"/>
    </row>
    <row r="18" spans="1:3" s="32" customFormat="1" ht="15" customHeight="1">
      <c r="A18" s="631"/>
      <c r="B18" s="632"/>
      <c r="C18" s="633"/>
    </row>
    <row r="19" spans="1:3" s="32" customFormat="1" ht="15" customHeight="1">
      <c r="A19" s="631"/>
      <c r="B19" s="632"/>
      <c r="C19" s="633"/>
    </row>
    <row r="20" spans="1:3" s="32" customFormat="1" ht="15" customHeight="1">
      <c r="A20" s="631"/>
      <c r="B20" s="632"/>
      <c r="C20" s="633"/>
    </row>
    <row r="21" spans="1:3" s="32" customFormat="1" ht="15" customHeight="1">
      <c r="A21" s="631"/>
      <c r="B21" s="632"/>
      <c r="C21" s="633"/>
    </row>
    <row r="22" spans="1:3" s="32" customFormat="1" ht="15" customHeight="1">
      <c r="A22" s="631"/>
      <c r="B22" s="632"/>
      <c r="C22" s="633"/>
    </row>
    <row r="23" spans="1:3" s="32" customFormat="1" ht="15" customHeight="1">
      <c r="A23" s="631"/>
      <c r="B23" s="632"/>
      <c r="C23" s="633"/>
    </row>
    <row r="24" spans="1:3" s="32" customFormat="1" ht="15" customHeight="1">
      <c r="A24" s="631"/>
      <c r="B24" s="632"/>
      <c r="C24" s="633"/>
    </row>
    <row r="25" spans="1:3" s="32" customFormat="1" ht="15" customHeight="1">
      <c r="A25" s="631"/>
      <c r="B25" s="632"/>
      <c r="C25" s="633"/>
    </row>
    <row r="26" spans="1:3" s="32" customFormat="1" ht="15" customHeight="1">
      <c r="A26" s="631"/>
      <c r="B26" s="632"/>
      <c r="C26" s="633"/>
    </row>
    <row r="27" spans="1:3" s="32" customFormat="1" ht="15" customHeight="1">
      <c r="A27" s="631"/>
      <c r="B27" s="632"/>
      <c r="C27" s="633"/>
    </row>
    <row r="28" spans="1:3" s="32" customFormat="1" ht="15" customHeight="1">
      <c r="A28" s="631"/>
      <c r="B28" s="632"/>
      <c r="C28" s="633"/>
    </row>
    <row r="29" spans="1:3" s="32" customFormat="1" ht="15" customHeight="1">
      <c r="A29" s="631"/>
      <c r="B29" s="632"/>
      <c r="C29" s="633"/>
    </row>
    <row r="30" spans="1:3" s="32" customFormat="1" ht="15" customHeight="1">
      <c r="A30" s="631"/>
      <c r="B30" s="632"/>
      <c r="C30" s="633"/>
    </row>
    <row r="31" spans="1:3" s="32" customFormat="1" ht="15" customHeight="1">
      <c r="A31" s="634"/>
      <c r="B31" s="635"/>
      <c r="C31" s="636"/>
    </row>
    <row r="33" spans="1:3">
      <c r="A33" s="20"/>
      <c r="B33" s="20"/>
      <c r="C33" s="7"/>
    </row>
    <row r="34" spans="1:3">
      <c r="A34" s="21"/>
      <c r="B34" s="21"/>
      <c r="C34" s="10"/>
    </row>
  </sheetData>
  <mergeCells count="29">
    <mergeCell ref="A14:C14"/>
    <mergeCell ref="A4:C4"/>
    <mergeCell ref="A1:C1"/>
    <mergeCell ref="A3:C3"/>
    <mergeCell ref="A5:C5"/>
    <mergeCell ref="A6:C6"/>
    <mergeCell ref="A8:C8"/>
    <mergeCell ref="A9:C9"/>
    <mergeCell ref="A10:C10"/>
    <mergeCell ref="A11:C11"/>
    <mergeCell ref="A12:C12"/>
    <mergeCell ref="A13:C13"/>
    <mergeCell ref="A15:C15"/>
    <mergeCell ref="A16:C16"/>
    <mergeCell ref="A17:C17"/>
    <mergeCell ref="A18:C18"/>
    <mergeCell ref="A22:C22"/>
    <mergeCell ref="A19:C19"/>
    <mergeCell ref="A20:C20"/>
    <mergeCell ref="A21:C21"/>
    <mergeCell ref="A29:C29"/>
    <mergeCell ref="A30:C30"/>
    <mergeCell ref="A23:C23"/>
    <mergeCell ref="A24:C24"/>
    <mergeCell ref="A31:C31"/>
    <mergeCell ref="A25:C25"/>
    <mergeCell ref="A26:C26"/>
    <mergeCell ref="A27:C27"/>
    <mergeCell ref="A28:C2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C11 A11" numberStoredAsText="1"/>
  </ignoredError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4"/>
  <sheetViews>
    <sheetView showGridLines="0" view="pageLayout" topLeftCell="A7" zoomScaleNormal="80" zoomScaleSheetLayoutView="70" workbookViewId="0">
      <selection activeCell="A8" sqref="A8:C8"/>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567" t="s">
        <v>177</v>
      </c>
      <c r="B1" s="568"/>
      <c r="C1" s="569"/>
    </row>
    <row r="2" spans="1:20" ht="6" customHeight="1">
      <c r="C2" s="56"/>
    </row>
    <row r="3" spans="1:20" s="56" customFormat="1" ht="20.100000000000001" customHeight="1">
      <c r="A3" s="570" t="s">
        <v>320</v>
      </c>
      <c r="B3" s="571"/>
      <c r="C3" s="572"/>
      <c r="D3" s="57"/>
      <c r="E3" s="57"/>
      <c r="F3" s="57"/>
      <c r="G3" s="57"/>
      <c r="H3" s="57"/>
      <c r="I3" s="57"/>
      <c r="J3" s="57"/>
      <c r="K3" s="57"/>
      <c r="L3" s="57"/>
      <c r="M3" s="57"/>
      <c r="N3" s="57"/>
      <c r="O3" s="57"/>
      <c r="P3" s="57"/>
      <c r="Q3" s="57"/>
      <c r="R3" s="57"/>
      <c r="S3" s="57"/>
      <c r="T3" s="57"/>
    </row>
    <row r="4" spans="1:20" s="56" customFormat="1" ht="20.100000000000001" customHeight="1">
      <c r="A4" s="570" t="s">
        <v>323</v>
      </c>
      <c r="B4" s="571"/>
      <c r="C4" s="572"/>
      <c r="D4" s="57"/>
      <c r="E4" s="57"/>
      <c r="F4" s="57"/>
      <c r="G4" s="57"/>
      <c r="H4" s="57"/>
      <c r="I4" s="57"/>
      <c r="J4" s="57"/>
      <c r="K4" s="57"/>
      <c r="L4" s="57"/>
      <c r="M4" s="57"/>
      <c r="N4" s="57"/>
      <c r="O4" s="57"/>
      <c r="P4" s="57"/>
      <c r="Q4" s="57"/>
      <c r="R4" s="57"/>
      <c r="S4" s="57"/>
      <c r="T4" s="57"/>
    </row>
    <row r="5" spans="1:20" s="56" customFormat="1" ht="29.25" customHeight="1">
      <c r="A5" s="570" t="s">
        <v>324</v>
      </c>
      <c r="B5" s="571"/>
      <c r="C5" s="572"/>
      <c r="D5" s="57"/>
      <c r="E5" s="57"/>
      <c r="F5" s="57"/>
      <c r="G5" s="57"/>
      <c r="H5" s="57"/>
      <c r="I5" s="57"/>
      <c r="J5" s="57"/>
      <c r="K5" s="57"/>
      <c r="L5" s="57"/>
      <c r="M5" s="57"/>
      <c r="N5" s="57"/>
      <c r="O5" s="57"/>
      <c r="P5" s="57"/>
      <c r="Q5" s="57"/>
      <c r="R5" s="57"/>
      <c r="S5" s="57"/>
      <c r="T5" s="57"/>
    </row>
    <row r="6" spans="1:20" ht="30" customHeight="1">
      <c r="A6" s="637" t="s">
        <v>93</v>
      </c>
      <c r="B6" s="638"/>
      <c r="C6" s="639"/>
    </row>
    <row r="7" spans="1:20" s="32" customFormat="1" ht="15" customHeight="1">
      <c r="A7" s="61"/>
      <c r="B7" s="47"/>
      <c r="C7" s="120"/>
    </row>
    <row r="8" spans="1:20" s="32" customFormat="1" ht="27.75" customHeight="1">
      <c r="A8" s="631" t="s">
        <v>325</v>
      </c>
      <c r="B8" s="632"/>
      <c r="C8" s="633"/>
    </row>
    <row r="9" spans="1:20" s="32" customFormat="1" ht="15" customHeight="1">
      <c r="A9" s="631"/>
      <c r="B9" s="632"/>
      <c r="C9" s="633"/>
    </row>
    <row r="10" spans="1:20" s="32" customFormat="1" ht="15" customHeight="1">
      <c r="A10" s="631"/>
      <c r="B10" s="632"/>
      <c r="C10" s="633"/>
    </row>
    <row r="11" spans="1:20" s="32" customFormat="1" ht="15" customHeight="1">
      <c r="A11" s="631"/>
      <c r="B11" s="632"/>
      <c r="C11" s="633"/>
    </row>
    <row r="12" spans="1:20" s="32" customFormat="1" ht="15" customHeight="1">
      <c r="A12" s="631"/>
      <c r="B12" s="632"/>
      <c r="C12" s="633"/>
    </row>
    <row r="13" spans="1:20" s="32" customFormat="1" ht="15" customHeight="1">
      <c r="A13" s="631"/>
      <c r="B13" s="632"/>
      <c r="C13" s="633"/>
    </row>
    <row r="14" spans="1:20" s="32" customFormat="1" ht="15" customHeight="1">
      <c r="A14" s="631"/>
      <c r="B14" s="632"/>
      <c r="C14" s="633"/>
    </row>
    <row r="15" spans="1:20" s="32" customFormat="1" ht="15" customHeight="1">
      <c r="A15" s="631"/>
      <c r="B15" s="632"/>
      <c r="C15" s="633"/>
    </row>
    <row r="16" spans="1:20" s="32" customFormat="1" ht="15" customHeight="1">
      <c r="A16" s="631"/>
      <c r="B16" s="632"/>
      <c r="C16" s="633"/>
    </row>
    <row r="17" spans="1:3" s="32" customFormat="1" ht="15" customHeight="1">
      <c r="A17" s="631"/>
      <c r="B17" s="632"/>
      <c r="C17" s="633"/>
    </row>
    <row r="18" spans="1:3" s="32" customFormat="1" ht="15" customHeight="1">
      <c r="A18" s="631"/>
      <c r="B18" s="632"/>
      <c r="C18" s="633"/>
    </row>
    <row r="19" spans="1:3" s="32" customFormat="1" ht="15" customHeight="1">
      <c r="A19" s="631"/>
      <c r="B19" s="632"/>
      <c r="C19" s="633"/>
    </row>
    <row r="20" spans="1:3" s="32" customFormat="1" ht="15" customHeight="1">
      <c r="A20" s="631"/>
      <c r="B20" s="632"/>
      <c r="C20" s="633"/>
    </row>
    <row r="21" spans="1:3" s="32" customFormat="1" ht="15" customHeight="1">
      <c r="A21" s="631"/>
      <c r="B21" s="632"/>
      <c r="C21" s="633"/>
    </row>
    <row r="22" spans="1:3" s="32" customFormat="1" ht="15" customHeight="1">
      <c r="A22" s="631"/>
      <c r="B22" s="632"/>
      <c r="C22" s="633"/>
    </row>
    <row r="23" spans="1:3" s="32" customFormat="1" ht="15" customHeight="1">
      <c r="A23" s="631"/>
      <c r="B23" s="632"/>
      <c r="C23" s="633"/>
    </row>
    <row r="24" spans="1:3" s="32" customFormat="1" ht="15" customHeight="1">
      <c r="A24" s="631"/>
      <c r="B24" s="632"/>
      <c r="C24" s="633"/>
    </row>
    <row r="25" spans="1:3" s="32" customFormat="1" ht="15" customHeight="1">
      <c r="A25" s="631"/>
      <c r="B25" s="632"/>
      <c r="C25" s="633"/>
    </row>
    <row r="26" spans="1:3" s="32" customFormat="1" ht="15" customHeight="1">
      <c r="A26" s="631"/>
      <c r="B26" s="632"/>
      <c r="C26" s="633"/>
    </row>
    <row r="27" spans="1:3" s="32" customFormat="1" ht="15" customHeight="1">
      <c r="A27" s="631"/>
      <c r="B27" s="632"/>
      <c r="C27" s="633"/>
    </row>
    <row r="28" spans="1:3" s="32" customFormat="1" ht="15" customHeight="1">
      <c r="A28" s="631"/>
      <c r="B28" s="632"/>
      <c r="C28" s="633"/>
    </row>
    <row r="29" spans="1:3" s="32" customFormat="1" ht="15" customHeight="1">
      <c r="A29" s="631"/>
      <c r="B29" s="632"/>
      <c r="C29" s="633"/>
    </row>
    <row r="30" spans="1:3" s="32" customFormat="1" ht="15" customHeight="1">
      <c r="A30" s="631"/>
      <c r="B30" s="632"/>
      <c r="C30" s="633"/>
    </row>
    <row r="31" spans="1:3" s="32" customFormat="1" ht="15" customHeight="1">
      <c r="A31" s="634"/>
      <c r="B31" s="635"/>
      <c r="C31" s="636"/>
    </row>
    <row r="33" spans="1:3">
      <c r="A33" s="20"/>
      <c r="B33" s="20"/>
      <c r="C33" s="7"/>
    </row>
    <row r="34" spans="1:3">
      <c r="A34" s="21"/>
      <c r="B34" s="21"/>
      <c r="C34" s="10"/>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4"/>
  <sheetViews>
    <sheetView showGridLines="0" view="pageLayout" topLeftCell="A8" zoomScaleNormal="85" zoomScaleSheetLayoutView="70" workbookViewId="0">
      <selection activeCell="A9" sqref="A9:C9"/>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567" t="s">
        <v>177</v>
      </c>
      <c r="B1" s="568"/>
      <c r="C1" s="569"/>
    </row>
    <row r="2" spans="1:20" ht="6" customHeight="1">
      <c r="C2" s="56"/>
    </row>
    <row r="3" spans="1:20" s="56" customFormat="1" ht="20.100000000000001" customHeight="1">
      <c r="A3" s="570" t="s">
        <v>320</v>
      </c>
      <c r="B3" s="571"/>
      <c r="C3" s="572"/>
      <c r="D3" s="57"/>
      <c r="E3" s="57"/>
      <c r="F3" s="57"/>
      <c r="G3" s="57"/>
      <c r="H3" s="57"/>
      <c r="I3" s="57"/>
      <c r="J3" s="57"/>
      <c r="K3" s="57"/>
      <c r="L3" s="57"/>
      <c r="M3" s="57"/>
      <c r="N3" s="57"/>
      <c r="O3" s="57"/>
      <c r="P3" s="57"/>
      <c r="Q3" s="57"/>
      <c r="R3" s="57"/>
      <c r="S3" s="57"/>
      <c r="T3" s="57"/>
    </row>
    <row r="4" spans="1:20" s="56" customFormat="1" ht="20.100000000000001" customHeight="1">
      <c r="A4" s="570" t="s">
        <v>315</v>
      </c>
      <c r="B4" s="571"/>
      <c r="C4" s="572"/>
      <c r="D4" s="57"/>
      <c r="E4" s="57"/>
      <c r="F4" s="57"/>
      <c r="G4" s="57"/>
      <c r="H4" s="57"/>
      <c r="I4" s="57"/>
      <c r="J4" s="57"/>
      <c r="K4" s="57"/>
      <c r="L4" s="57"/>
      <c r="M4" s="57"/>
      <c r="N4" s="57"/>
      <c r="O4" s="57"/>
      <c r="P4" s="57"/>
      <c r="Q4" s="57"/>
      <c r="R4" s="57"/>
      <c r="S4" s="57"/>
      <c r="T4" s="57"/>
    </row>
    <row r="5" spans="1:20" s="56" customFormat="1" ht="31.5" customHeight="1">
      <c r="A5" s="570" t="s">
        <v>326</v>
      </c>
      <c r="B5" s="571"/>
      <c r="C5" s="572"/>
      <c r="D5" s="57"/>
      <c r="E5" s="57"/>
      <c r="F5" s="57"/>
      <c r="G5" s="57"/>
      <c r="H5" s="57"/>
      <c r="I5" s="57"/>
      <c r="J5" s="57"/>
      <c r="K5" s="57"/>
      <c r="L5" s="57"/>
      <c r="M5" s="57"/>
      <c r="N5" s="57"/>
      <c r="O5" s="57"/>
      <c r="P5" s="57"/>
      <c r="Q5" s="57"/>
      <c r="R5" s="57"/>
      <c r="S5" s="57"/>
      <c r="T5" s="57"/>
    </row>
    <row r="6" spans="1:20" ht="30" customHeight="1">
      <c r="A6" s="637" t="s">
        <v>93</v>
      </c>
      <c r="B6" s="638"/>
      <c r="C6" s="639"/>
    </row>
    <row r="7" spans="1:20" s="32" customFormat="1" ht="15" customHeight="1">
      <c r="A7" s="61"/>
      <c r="B7" s="47"/>
      <c r="C7" s="120"/>
    </row>
    <row r="8" spans="1:20" s="32" customFormat="1" ht="15" customHeight="1">
      <c r="A8" s="631"/>
      <c r="B8" s="632"/>
      <c r="C8" s="633"/>
    </row>
    <row r="9" spans="1:20" s="32" customFormat="1" ht="26.25" customHeight="1">
      <c r="A9" s="631" t="s">
        <v>325</v>
      </c>
      <c r="B9" s="632"/>
      <c r="C9" s="633"/>
    </row>
    <row r="10" spans="1:20" s="32" customFormat="1" ht="15" customHeight="1">
      <c r="A10" s="631"/>
      <c r="B10" s="632"/>
      <c r="C10" s="633"/>
    </row>
    <row r="11" spans="1:20" s="32" customFormat="1" ht="15" customHeight="1">
      <c r="A11" s="631"/>
      <c r="B11" s="632"/>
      <c r="C11" s="633"/>
    </row>
    <row r="12" spans="1:20" s="32" customFormat="1" ht="15" customHeight="1">
      <c r="A12" s="631"/>
      <c r="B12" s="632"/>
      <c r="C12" s="633"/>
    </row>
    <row r="13" spans="1:20" s="32" customFormat="1" ht="15" customHeight="1">
      <c r="A13" s="631"/>
      <c r="B13" s="632"/>
      <c r="C13" s="633"/>
    </row>
    <row r="14" spans="1:20" s="32" customFormat="1" ht="15" customHeight="1">
      <c r="A14" s="631"/>
      <c r="B14" s="632"/>
      <c r="C14" s="633"/>
    </row>
    <row r="15" spans="1:20" s="32" customFormat="1" ht="15" customHeight="1">
      <c r="A15" s="631"/>
      <c r="B15" s="632"/>
      <c r="C15" s="633"/>
    </row>
    <row r="16" spans="1:20" s="32" customFormat="1" ht="15" customHeight="1">
      <c r="A16" s="631"/>
      <c r="B16" s="632"/>
      <c r="C16" s="633"/>
    </row>
    <row r="17" spans="1:3" s="32" customFormat="1" ht="15" customHeight="1">
      <c r="A17" s="631"/>
      <c r="B17" s="632"/>
      <c r="C17" s="633"/>
    </row>
    <row r="18" spans="1:3" s="32" customFormat="1" ht="15" customHeight="1">
      <c r="A18" s="631"/>
      <c r="B18" s="632"/>
      <c r="C18" s="633"/>
    </row>
    <row r="19" spans="1:3" s="32" customFormat="1" ht="15" customHeight="1">
      <c r="A19" s="631"/>
      <c r="B19" s="632"/>
      <c r="C19" s="633"/>
    </row>
    <row r="20" spans="1:3" s="32" customFormat="1" ht="15" customHeight="1">
      <c r="A20" s="631"/>
      <c r="B20" s="632"/>
      <c r="C20" s="633"/>
    </row>
    <row r="21" spans="1:3" s="32" customFormat="1" ht="15" customHeight="1">
      <c r="A21" s="631"/>
      <c r="B21" s="632"/>
      <c r="C21" s="633"/>
    </row>
    <row r="22" spans="1:3" s="32" customFormat="1" ht="15" customHeight="1">
      <c r="A22" s="631"/>
      <c r="B22" s="632"/>
      <c r="C22" s="633"/>
    </row>
    <row r="23" spans="1:3" s="32" customFormat="1" ht="15" customHeight="1">
      <c r="A23" s="631"/>
      <c r="B23" s="632"/>
      <c r="C23" s="633"/>
    </row>
    <row r="24" spans="1:3" s="32" customFormat="1" ht="15" customHeight="1">
      <c r="A24" s="631"/>
      <c r="B24" s="632"/>
      <c r="C24" s="633"/>
    </row>
    <row r="25" spans="1:3" s="32" customFormat="1" ht="15" customHeight="1">
      <c r="A25" s="631"/>
      <c r="B25" s="632"/>
      <c r="C25" s="633"/>
    </row>
    <row r="26" spans="1:3" s="32" customFormat="1" ht="15" customHeight="1">
      <c r="A26" s="631"/>
      <c r="B26" s="632"/>
      <c r="C26" s="633"/>
    </row>
    <row r="27" spans="1:3" s="32" customFormat="1" ht="15" customHeight="1">
      <c r="A27" s="631"/>
      <c r="B27" s="632"/>
      <c r="C27" s="633"/>
    </row>
    <row r="28" spans="1:3" s="32" customFormat="1" ht="15" customHeight="1">
      <c r="A28" s="631"/>
      <c r="B28" s="632"/>
      <c r="C28" s="633"/>
    </row>
    <row r="29" spans="1:3" s="32" customFormat="1" ht="15" customHeight="1">
      <c r="A29" s="631"/>
      <c r="B29" s="632"/>
      <c r="C29" s="633"/>
    </row>
    <row r="30" spans="1:3" s="32" customFormat="1" ht="15" customHeight="1">
      <c r="A30" s="631"/>
      <c r="B30" s="632"/>
      <c r="C30" s="633"/>
    </row>
    <row r="31" spans="1:3" s="32" customFormat="1" ht="15" customHeight="1">
      <c r="A31" s="634"/>
      <c r="B31" s="635"/>
      <c r="C31" s="636"/>
    </row>
    <row r="33" spans="1:3">
      <c r="A33" s="20"/>
      <c r="B33" s="20"/>
      <c r="C33" s="7"/>
    </row>
    <row r="34" spans="1:3">
      <c r="A34" s="21"/>
      <c r="B34" s="21"/>
      <c r="C34" s="10"/>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4"/>
  <sheetViews>
    <sheetView showGridLines="0" view="pageLayout" topLeftCell="A7" zoomScale="85" zoomScaleNormal="80" zoomScaleSheetLayoutView="70" zoomScalePageLayoutView="85" workbookViewId="0">
      <selection activeCell="A16" sqref="A16:C16"/>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567" t="s">
        <v>177</v>
      </c>
      <c r="B1" s="568"/>
      <c r="C1" s="569"/>
    </row>
    <row r="2" spans="1:20" ht="6" customHeight="1">
      <c r="C2" s="56"/>
    </row>
    <row r="3" spans="1:20" s="56" customFormat="1" ht="20.100000000000001" customHeight="1">
      <c r="A3" s="570" t="s">
        <v>320</v>
      </c>
      <c r="B3" s="571"/>
      <c r="C3" s="572"/>
      <c r="D3" s="57"/>
      <c r="E3" s="57"/>
      <c r="F3" s="57"/>
      <c r="G3" s="57"/>
      <c r="H3" s="57"/>
      <c r="I3" s="57"/>
      <c r="J3" s="57"/>
      <c r="K3" s="57"/>
      <c r="L3" s="57"/>
      <c r="M3" s="57"/>
      <c r="N3" s="57"/>
      <c r="O3" s="57"/>
      <c r="P3" s="57"/>
      <c r="Q3" s="57"/>
      <c r="R3" s="57"/>
      <c r="S3" s="57"/>
      <c r="T3" s="57"/>
    </row>
    <row r="4" spans="1:20" s="56" customFormat="1" ht="20.100000000000001" customHeight="1">
      <c r="A4" s="570" t="s">
        <v>315</v>
      </c>
      <c r="B4" s="571"/>
      <c r="C4" s="572"/>
      <c r="D4" s="57"/>
      <c r="E4" s="57"/>
      <c r="F4" s="57"/>
      <c r="G4" s="57"/>
      <c r="H4" s="57"/>
      <c r="I4" s="57"/>
      <c r="J4" s="57"/>
      <c r="K4" s="57"/>
      <c r="L4" s="57"/>
      <c r="M4" s="57"/>
      <c r="N4" s="57"/>
      <c r="O4" s="57"/>
      <c r="P4" s="57"/>
      <c r="Q4" s="57"/>
      <c r="R4" s="57"/>
      <c r="S4" s="57"/>
      <c r="T4" s="57"/>
    </row>
    <row r="5" spans="1:20" s="56" customFormat="1" ht="20.100000000000001" customHeight="1">
      <c r="A5" s="570" t="s">
        <v>328</v>
      </c>
      <c r="B5" s="571"/>
      <c r="C5" s="572"/>
      <c r="D5" s="57"/>
      <c r="E5" s="57"/>
      <c r="F5" s="57"/>
      <c r="G5" s="57"/>
      <c r="H5" s="57"/>
      <c r="I5" s="57"/>
      <c r="J5" s="57"/>
      <c r="K5" s="57"/>
      <c r="L5" s="57"/>
      <c r="M5" s="57"/>
      <c r="N5" s="57"/>
      <c r="O5" s="57"/>
      <c r="P5" s="57"/>
      <c r="Q5" s="57"/>
      <c r="R5" s="57"/>
      <c r="S5" s="57"/>
      <c r="T5" s="57"/>
    </row>
    <row r="6" spans="1:20" ht="30" customHeight="1">
      <c r="A6" s="637" t="s">
        <v>93</v>
      </c>
      <c r="B6" s="638"/>
      <c r="C6" s="639"/>
    </row>
    <row r="7" spans="1:20" s="32" customFormat="1" ht="15" customHeight="1">
      <c r="A7" s="61"/>
      <c r="B7" s="47"/>
      <c r="C7" s="120"/>
    </row>
    <row r="8" spans="1:20" s="32" customFormat="1" ht="15" customHeight="1">
      <c r="A8" s="631"/>
      <c r="B8" s="632"/>
      <c r="C8" s="633"/>
    </row>
    <row r="9" spans="1:20" s="32" customFormat="1" ht="15" customHeight="1">
      <c r="A9" s="640" t="s">
        <v>329</v>
      </c>
      <c r="B9" s="641"/>
      <c r="C9" s="642"/>
    </row>
    <row r="10" spans="1:20" s="32" customFormat="1" ht="15" customHeight="1">
      <c r="A10" s="631"/>
      <c r="B10" s="632"/>
      <c r="C10" s="633"/>
    </row>
    <row r="11" spans="1:20" s="32" customFormat="1" ht="15" customHeight="1">
      <c r="A11" s="631"/>
      <c r="B11" s="632"/>
      <c r="C11" s="633"/>
    </row>
    <row r="12" spans="1:20" s="32" customFormat="1" ht="15" customHeight="1">
      <c r="A12" s="631"/>
      <c r="B12" s="632"/>
      <c r="C12" s="633"/>
    </row>
    <row r="13" spans="1:20" s="32" customFormat="1" ht="15" customHeight="1">
      <c r="A13" s="631"/>
      <c r="B13" s="632"/>
      <c r="C13" s="633"/>
    </row>
    <row r="14" spans="1:20" s="32" customFormat="1" ht="15" customHeight="1">
      <c r="A14" s="631"/>
      <c r="B14" s="632"/>
      <c r="C14" s="633"/>
    </row>
    <row r="15" spans="1:20" s="32" customFormat="1" ht="15" customHeight="1">
      <c r="A15" s="631"/>
      <c r="B15" s="632"/>
      <c r="C15" s="633"/>
    </row>
    <row r="16" spans="1:20" s="32" customFormat="1" ht="15" customHeight="1">
      <c r="A16" s="631"/>
      <c r="B16" s="632"/>
      <c r="C16" s="633"/>
    </row>
    <row r="17" spans="1:3" s="32" customFormat="1" ht="15" customHeight="1">
      <c r="A17" s="631"/>
      <c r="B17" s="632"/>
      <c r="C17" s="633"/>
    </row>
    <row r="18" spans="1:3" s="32" customFormat="1" ht="15" customHeight="1">
      <c r="A18" s="631"/>
      <c r="B18" s="632"/>
      <c r="C18" s="633"/>
    </row>
    <row r="19" spans="1:3" s="32" customFormat="1" ht="15" customHeight="1">
      <c r="A19" s="631"/>
      <c r="B19" s="632"/>
      <c r="C19" s="633"/>
    </row>
    <row r="20" spans="1:3" s="32" customFormat="1" ht="15" customHeight="1">
      <c r="A20" s="631"/>
      <c r="B20" s="632"/>
      <c r="C20" s="633"/>
    </row>
    <row r="21" spans="1:3" s="32" customFormat="1" ht="15" customHeight="1">
      <c r="A21" s="631"/>
      <c r="B21" s="632"/>
      <c r="C21" s="633"/>
    </row>
    <row r="22" spans="1:3" s="32" customFormat="1" ht="15" customHeight="1">
      <c r="A22" s="631"/>
      <c r="B22" s="632"/>
      <c r="C22" s="633"/>
    </row>
    <row r="23" spans="1:3" s="32" customFormat="1" ht="15" customHeight="1">
      <c r="A23" s="631"/>
      <c r="B23" s="632"/>
      <c r="C23" s="633"/>
    </row>
    <row r="24" spans="1:3" s="32" customFormat="1" ht="15" customHeight="1">
      <c r="A24" s="631"/>
      <c r="B24" s="632"/>
      <c r="C24" s="633"/>
    </row>
    <row r="25" spans="1:3" s="32" customFormat="1" ht="15" customHeight="1">
      <c r="A25" s="631"/>
      <c r="B25" s="632"/>
      <c r="C25" s="633"/>
    </row>
    <row r="26" spans="1:3" s="32" customFormat="1" ht="15" customHeight="1">
      <c r="A26" s="631"/>
      <c r="B26" s="632"/>
      <c r="C26" s="633"/>
    </row>
    <row r="27" spans="1:3" s="32" customFormat="1" ht="15" customHeight="1">
      <c r="A27" s="631"/>
      <c r="B27" s="632"/>
      <c r="C27" s="633"/>
    </row>
    <row r="28" spans="1:3" s="32" customFormat="1" ht="15" customHeight="1">
      <c r="A28" s="631"/>
      <c r="B28" s="632"/>
      <c r="C28" s="633"/>
    </row>
    <row r="29" spans="1:3" s="32" customFormat="1" ht="15" customHeight="1">
      <c r="A29" s="631"/>
      <c r="B29" s="632"/>
      <c r="C29" s="633"/>
    </row>
    <row r="30" spans="1:3" s="32" customFormat="1" ht="15" customHeight="1">
      <c r="A30" s="631"/>
      <c r="B30" s="632"/>
      <c r="C30" s="633"/>
    </row>
    <row r="31" spans="1:3" s="32" customFormat="1" ht="15" customHeight="1">
      <c r="A31" s="634"/>
      <c r="B31" s="635"/>
      <c r="C31" s="636"/>
    </row>
    <row r="33" spans="1:3">
      <c r="A33" s="20"/>
      <c r="B33" s="20"/>
      <c r="C33" s="7"/>
    </row>
    <row r="34" spans="1:3">
      <c r="A34" s="21"/>
      <c r="B34" s="21"/>
      <c r="C34" s="10"/>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4"/>
  <sheetViews>
    <sheetView showGridLines="0" view="pageLayout" zoomScale="70" zoomScaleNormal="80" zoomScaleSheetLayoutView="70" zoomScalePageLayoutView="70" workbookViewId="0">
      <selection activeCell="A9" sqref="A9:C9"/>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567" t="s">
        <v>177</v>
      </c>
      <c r="B1" s="568"/>
      <c r="C1" s="569"/>
    </row>
    <row r="2" spans="1:20" ht="6" customHeight="1">
      <c r="C2" s="56"/>
    </row>
    <row r="3" spans="1:20" s="56" customFormat="1" ht="20.100000000000001" customHeight="1">
      <c r="A3" s="570" t="s">
        <v>320</v>
      </c>
      <c r="B3" s="571"/>
      <c r="C3" s="572"/>
      <c r="D3" s="57"/>
      <c r="E3" s="57"/>
      <c r="F3" s="57"/>
      <c r="G3" s="57"/>
      <c r="H3" s="57"/>
      <c r="I3" s="57"/>
      <c r="J3" s="57"/>
      <c r="K3" s="57"/>
      <c r="L3" s="57"/>
      <c r="M3" s="57"/>
      <c r="N3" s="57"/>
      <c r="O3" s="57"/>
      <c r="P3" s="57"/>
      <c r="Q3" s="57"/>
      <c r="R3" s="57"/>
      <c r="S3" s="57"/>
      <c r="T3" s="57"/>
    </row>
    <row r="4" spans="1:20" s="56" customFormat="1" ht="20.100000000000001" customHeight="1">
      <c r="A4" s="570" t="s">
        <v>315</v>
      </c>
      <c r="B4" s="571"/>
      <c r="C4" s="572"/>
      <c r="D4" s="57"/>
      <c r="E4" s="57"/>
      <c r="F4" s="57"/>
      <c r="G4" s="57"/>
      <c r="H4" s="57"/>
      <c r="I4" s="57"/>
      <c r="J4" s="57"/>
      <c r="K4" s="57"/>
      <c r="L4" s="57"/>
      <c r="M4" s="57"/>
      <c r="N4" s="57"/>
      <c r="O4" s="57"/>
      <c r="P4" s="57"/>
      <c r="Q4" s="57"/>
      <c r="R4" s="57"/>
      <c r="S4" s="57"/>
      <c r="T4" s="57"/>
    </row>
    <row r="5" spans="1:20" s="56" customFormat="1" ht="30" customHeight="1">
      <c r="A5" s="570" t="s">
        <v>581</v>
      </c>
      <c r="B5" s="571"/>
      <c r="C5" s="572"/>
      <c r="D5" s="57"/>
      <c r="E5" s="57"/>
      <c r="F5" s="57"/>
      <c r="G5" s="57"/>
      <c r="H5" s="57"/>
      <c r="I5" s="57"/>
      <c r="J5" s="57"/>
      <c r="K5" s="57"/>
      <c r="L5" s="57"/>
      <c r="M5" s="57"/>
      <c r="N5" s="57"/>
      <c r="O5" s="57"/>
      <c r="P5" s="57"/>
      <c r="Q5" s="57"/>
      <c r="R5" s="57"/>
      <c r="S5" s="57"/>
      <c r="T5" s="57"/>
    </row>
    <row r="6" spans="1:20" ht="30" customHeight="1">
      <c r="A6" s="637" t="s">
        <v>93</v>
      </c>
      <c r="B6" s="638"/>
      <c r="C6" s="639"/>
    </row>
    <row r="7" spans="1:20" s="32" customFormat="1" ht="15" customHeight="1">
      <c r="A7" s="61"/>
      <c r="B7" s="47"/>
      <c r="C7" s="377"/>
    </row>
    <row r="8" spans="1:20" s="32" customFormat="1" ht="15" customHeight="1">
      <c r="A8" s="631"/>
      <c r="B8" s="632"/>
      <c r="C8" s="633"/>
    </row>
    <row r="9" spans="1:20" s="32" customFormat="1" ht="15" customHeight="1">
      <c r="A9" s="640" t="s">
        <v>329</v>
      </c>
      <c r="B9" s="641"/>
      <c r="C9" s="642"/>
    </row>
    <row r="10" spans="1:20" s="32" customFormat="1" ht="15" customHeight="1">
      <c r="A10" s="631"/>
      <c r="B10" s="632"/>
      <c r="C10" s="633"/>
    </row>
    <row r="11" spans="1:20" s="32" customFormat="1" ht="15" customHeight="1">
      <c r="A11" s="631"/>
      <c r="B11" s="632"/>
      <c r="C11" s="633"/>
    </row>
    <row r="12" spans="1:20" s="32" customFormat="1" ht="15" customHeight="1">
      <c r="A12" s="631"/>
      <c r="B12" s="632"/>
      <c r="C12" s="633"/>
    </row>
    <row r="13" spans="1:20" s="32" customFormat="1" ht="15" customHeight="1">
      <c r="A13" s="631"/>
      <c r="B13" s="632"/>
      <c r="C13" s="633"/>
    </row>
    <row r="14" spans="1:20" s="32" customFormat="1" ht="15" customHeight="1">
      <c r="A14" s="631"/>
      <c r="B14" s="632"/>
      <c r="C14" s="633"/>
    </row>
    <row r="15" spans="1:20" s="32" customFormat="1" ht="15" customHeight="1">
      <c r="A15" s="631"/>
      <c r="B15" s="632"/>
      <c r="C15" s="633"/>
    </row>
    <row r="16" spans="1:20" s="32" customFormat="1" ht="15" customHeight="1">
      <c r="A16" s="631"/>
      <c r="B16" s="632"/>
      <c r="C16" s="633"/>
    </row>
    <row r="17" spans="1:3" s="32" customFormat="1" ht="15" customHeight="1">
      <c r="A17" s="631"/>
      <c r="B17" s="632"/>
      <c r="C17" s="633"/>
    </row>
    <row r="18" spans="1:3" s="32" customFormat="1" ht="15" customHeight="1">
      <c r="A18" s="631"/>
      <c r="B18" s="632"/>
      <c r="C18" s="633"/>
    </row>
    <row r="19" spans="1:3" s="32" customFormat="1" ht="15" customHeight="1">
      <c r="A19" s="631"/>
      <c r="B19" s="632"/>
      <c r="C19" s="633"/>
    </row>
    <row r="20" spans="1:3" s="32" customFormat="1" ht="15" customHeight="1">
      <c r="A20" s="631"/>
      <c r="B20" s="632"/>
      <c r="C20" s="633"/>
    </row>
    <row r="21" spans="1:3" s="32" customFormat="1" ht="15" customHeight="1">
      <c r="A21" s="631"/>
      <c r="B21" s="632"/>
      <c r="C21" s="633"/>
    </row>
    <row r="22" spans="1:3" s="32" customFormat="1" ht="15" customHeight="1">
      <c r="A22" s="631"/>
      <c r="B22" s="632"/>
      <c r="C22" s="633"/>
    </row>
    <row r="23" spans="1:3" s="32" customFormat="1" ht="15" customHeight="1">
      <c r="A23" s="631"/>
      <c r="B23" s="632"/>
      <c r="C23" s="633"/>
    </row>
    <row r="24" spans="1:3" s="32" customFormat="1" ht="15" customHeight="1">
      <c r="A24" s="631"/>
      <c r="B24" s="632"/>
      <c r="C24" s="633"/>
    </row>
    <row r="25" spans="1:3" s="32" customFormat="1" ht="15" customHeight="1">
      <c r="A25" s="631"/>
      <c r="B25" s="632"/>
      <c r="C25" s="633"/>
    </row>
    <row r="26" spans="1:3" s="32" customFormat="1" ht="15" customHeight="1">
      <c r="A26" s="631"/>
      <c r="B26" s="632"/>
      <c r="C26" s="633"/>
    </row>
    <row r="27" spans="1:3" s="32" customFormat="1" ht="15" customHeight="1">
      <c r="A27" s="631"/>
      <c r="B27" s="632"/>
      <c r="C27" s="633"/>
    </row>
    <row r="28" spans="1:3" s="32" customFormat="1" ht="15" customHeight="1">
      <c r="A28" s="631"/>
      <c r="B28" s="632"/>
      <c r="C28" s="633"/>
    </row>
    <row r="29" spans="1:3" s="32" customFormat="1" ht="15" customHeight="1">
      <c r="A29" s="631"/>
      <c r="B29" s="632"/>
      <c r="C29" s="633"/>
    </row>
    <row r="30" spans="1:3" s="32" customFormat="1" ht="15" customHeight="1">
      <c r="A30" s="631"/>
      <c r="B30" s="632"/>
      <c r="C30" s="633"/>
    </row>
    <row r="31" spans="1:3" s="32" customFormat="1" ht="15" customHeight="1">
      <c r="A31" s="634"/>
      <c r="B31" s="635"/>
      <c r="C31" s="636"/>
    </row>
    <row r="33" spans="1:3">
      <c r="A33" s="20"/>
      <c r="B33" s="20"/>
      <c r="C33" s="7"/>
    </row>
    <row r="34" spans="1:3">
      <c r="A34" s="21"/>
      <c r="B34" s="21"/>
      <c r="C34" s="10"/>
    </row>
  </sheetData>
  <mergeCells count="29">
    <mergeCell ref="A14:C14"/>
    <mergeCell ref="A1:C1"/>
    <mergeCell ref="A3:C3"/>
    <mergeCell ref="A4:C4"/>
    <mergeCell ref="A5:C5"/>
    <mergeCell ref="A6:C6"/>
    <mergeCell ref="A8:C8"/>
    <mergeCell ref="A9:C9"/>
    <mergeCell ref="A10:C10"/>
    <mergeCell ref="A11:C11"/>
    <mergeCell ref="A12:C12"/>
    <mergeCell ref="A13:C13"/>
    <mergeCell ref="A26:C26"/>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30:C30"/>
    <mergeCell ref="A31:C31"/>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5"/>
  <sheetViews>
    <sheetView showGridLines="0" view="pageLayout" topLeftCell="A4" zoomScale="55" zoomScaleNormal="80" zoomScaleSheetLayoutView="70" zoomScalePageLayoutView="55" workbookViewId="0">
      <selection activeCell="A7" sqref="A7:C7"/>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567" t="s">
        <v>177</v>
      </c>
      <c r="B1" s="568"/>
      <c r="C1" s="569"/>
    </row>
    <row r="2" spans="1:20" ht="6" customHeight="1">
      <c r="C2" s="56"/>
    </row>
    <row r="3" spans="1:20" s="56" customFormat="1" ht="20.100000000000001" customHeight="1">
      <c r="A3" s="570" t="s">
        <v>320</v>
      </c>
      <c r="B3" s="571"/>
      <c r="C3" s="572"/>
      <c r="D3" s="57"/>
      <c r="E3" s="57"/>
      <c r="F3" s="57"/>
      <c r="G3" s="57"/>
      <c r="H3" s="57"/>
      <c r="I3" s="57"/>
      <c r="J3" s="57"/>
      <c r="K3" s="57"/>
      <c r="L3" s="57"/>
      <c r="M3" s="57"/>
      <c r="N3" s="57"/>
      <c r="O3" s="57"/>
      <c r="P3" s="57"/>
      <c r="Q3" s="57"/>
      <c r="R3" s="57"/>
      <c r="S3" s="57"/>
      <c r="T3" s="57"/>
    </row>
    <row r="4" spans="1:20" s="56" customFormat="1" ht="20.100000000000001" customHeight="1">
      <c r="A4" s="570" t="s">
        <v>323</v>
      </c>
      <c r="B4" s="571"/>
      <c r="C4" s="572"/>
      <c r="D4" s="57"/>
      <c r="E4" s="57"/>
      <c r="F4" s="57"/>
      <c r="G4" s="57"/>
      <c r="H4" s="57"/>
      <c r="I4" s="57"/>
      <c r="J4" s="57"/>
      <c r="K4" s="57"/>
      <c r="L4" s="57"/>
      <c r="M4" s="57"/>
      <c r="N4" s="57"/>
      <c r="O4" s="57"/>
      <c r="P4" s="57"/>
      <c r="Q4" s="57"/>
      <c r="R4" s="57"/>
      <c r="S4" s="57"/>
      <c r="T4" s="57"/>
    </row>
    <row r="5" spans="1:20" s="56" customFormat="1" ht="31.5" customHeight="1">
      <c r="A5" s="570" t="s">
        <v>330</v>
      </c>
      <c r="B5" s="571"/>
      <c r="C5" s="572"/>
      <c r="D5" s="57"/>
      <c r="E5" s="57"/>
      <c r="F5" s="57"/>
      <c r="G5" s="57"/>
      <c r="H5" s="57"/>
      <c r="I5" s="57"/>
      <c r="J5" s="57"/>
      <c r="K5" s="57"/>
      <c r="L5" s="57"/>
      <c r="M5" s="57"/>
      <c r="N5" s="57"/>
      <c r="O5" s="57"/>
      <c r="P5" s="57"/>
      <c r="Q5" s="57"/>
      <c r="R5" s="57"/>
      <c r="S5" s="57"/>
      <c r="T5" s="57"/>
    </row>
    <row r="6" spans="1:20" ht="30" customHeight="1">
      <c r="A6" s="637" t="s">
        <v>93</v>
      </c>
      <c r="B6" s="638"/>
      <c r="C6" s="639"/>
    </row>
    <row r="7" spans="1:20" s="32" customFormat="1" ht="165.75" customHeight="1">
      <c r="A7" s="647" t="s">
        <v>331</v>
      </c>
      <c r="B7" s="641"/>
      <c r="C7" s="642"/>
    </row>
    <row r="8" spans="1:20" s="32" customFormat="1" ht="240" customHeight="1">
      <c r="A8" s="646" t="s">
        <v>332</v>
      </c>
      <c r="B8" s="644"/>
      <c r="C8" s="645"/>
    </row>
    <row r="9" spans="1:20" s="32" customFormat="1" ht="133.5" customHeight="1">
      <c r="A9" s="647" t="s">
        <v>333</v>
      </c>
      <c r="B9" s="641"/>
      <c r="C9" s="642"/>
    </row>
    <row r="10" spans="1:20" s="32" customFormat="1" ht="12.75">
      <c r="A10" s="648" t="s">
        <v>334</v>
      </c>
      <c r="B10" s="641"/>
      <c r="C10" s="642"/>
    </row>
    <row r="11" spans="1:20" s="32" customFormat="1" ht="48" customHeight="1">
      <c r="A11" s="640" t="s">
        <v>335</v>
      </c>
      <c r="B11" s="641"/>
      <c r="C11" s="642"/>
    </row>
    <row r="12" spans="1:20" s="32" customFormat="1" ht="12.75">
      <c r="A12" s="640" t="s">
        <v>336</v>
      </c>
      <c r="B12" s="641"/>
      <c r="C12" s="642"/>
    </row>
    <row r="13" spans="1:20" s="32" customFormat="1" ht="12.75">
      <c r="A13" s="643"/>
      <c r="B13" s="644"/>
      <c r="C13" s="645"/>
    </row>
    <row r="14" spans="1:20">
      <c r="A14" s="20"/>
      <c r="B14" s="20"/>
      <c r="C14" s="7"/>
    </row>
    <row r="15" spans="1:20">
      <c r="A15" s="21"/>
      <c r="B15" s="21"/>
      <c r="C15" s="10"/>
    </row>
  </sheetData>
  <mergeCells count="12">
    <mergeCell ref="A13:C13"/>
    <mergeCell ref="A1:C1"/>
    <mergeCell ref="A3:C3"/>
    <mergeCell ref="A4:C4"/>
    <mergeCell ref="A5:C5"/>
    <mergeCell ref="A6:C6"/>
    <mergeCell ref="A8:C8"/>
    <mergeCell ref="A7:C7"/>
    <mergeCell ref="A9:C9"/>
    <mergeCell ref="A10:C10"/>
    <mergeCell ref="A11:C11"/>
    <mergeCell ref="A12:C12"/>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4"/>
  <sheetViews>
    <sheetView showGridLines="0" view="pageLayout" topLeftCell="A11" zoomScaleNormal="80" zoomScaleSheetLayoutView="70" workbookViewId="0">
      <selection activeCell="A30" sqref="A30:C30"/>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567" t="s">
        <v>177</v>
      </c>
      <c r="B1" s="568"/>
      <c r="C1" s="569"/>
    </row>
    <row r="2" spans="1:20" ht="6" customHeight="1">
      <c r="C2" s="56"/>
    </row>
    <row r="3" spans="1:20" s="56" customFormat="1" ht="20.100000000000001" customHeight="1">
      <c r="A3" s="570" t="s">
        <v>320</v>
      </c>
      <c r="B3" s="571"/>
      <c r="C3" s="572"/>
      <c r="D3" s="57"/>
      <c r="E3" s="57"/>
      <c r="F3" s="57"/>
      <c r="G3" s="57"/>
      <c r="H3" s="57"/>
      <c r="I3" s="57"/>
      <c r="J3" s="57"/>
      <c r="K3" s="57"/>
      <c r="L3" s="57"/>
      <c r="M3" s="57"/>
      <c r="N3" s="57"/>
      <c r="O3" s="57"/>
      <c r="P3" s="57"/>
      <c r="Q3" s="57"/>
      <c r="R3" s="57"/>
      <c r="S3" s="57"/>
      <c r="T3" s="57"/>
    </row>
    <row r="4" spans="1:20" s="56" customFormat="1" ht="20.100000000000001" customHeight="1">
      <c r="A4" s="570" t="s">
        <v>205</v>
      </c>
      <c r="B4" s="571"/>
      <c r="C4" s="572"/>
      <c r="D4" s="57"/>
      <c r="E4" s="57"/>
      <c r="F4" s="57"/>
      <c r="G4" s="57"/>
      <c r="H4" s="57"/>
      <c r="I4" s="57"/>
      <c r="J4" s="57"/>
      <c r="K4" s="57"/>
      <c r="L4" s="57"/>
      <c r="M4" s="57"/>
      <c r="N4" s="57"/>
      <c r="O4" s="57"/>
      <c r="P4" s="57"/>
      <c r="Q4" s="57"/>
      <c r="R4" s="57"/>
      <c r="S4" s="57"/>
      <c r="T4" s="57"/>
    </row>
    <row r="5" spans="1:20" s="56" customFormat="1" ht="28.5" customHeight="1">
      <c r="A5" s="570" t="s">
        <v>337</v>
      </c>
      <c r="B5" s="571"/>
      <c r="C5" s="572"/>
      <c r="D5" s="57"/>
      <c r="E5" s="57"/>
      <c r="F5" s="57"/>
      <c r="G5" s="57"/>
      <c r="H5" s="57"/>
      <c r="I5" s="57"/>
      <c r="J5" s="57"/>
      <c r="K5" s="57"/>
      <c r="L5" s="57"/>
      <c r="M5" s="57"/>
      <c r="N5" s="57"/>
      <c r="O5" s="57"/>
      <c r="P5" s="57"/>
      <c r="Q5" s="57"/>
      <c r="R5" s="57"/>
      <c r="S5" s="57"/>
      <c r="T5" s="57"/>
    </row>
    <row r="6" spans="1:20" ht="30" customHeight="1">
      <c r="A6" s="637" t="s">
        <v>93</v>
      </c>
      <c r="B6" s="638"/>
      <c r="C6" s="639"/>
    </row>
    <row r="7" spans="1:20" s="32" customFormat="1" ht="15" customHeight="1">
      <c r="A7" s="61"/>
      <c r="B7" s="47"/>
      <c r="C7" s="120"/>
    </row>
    <row r="8" spans="1:20" s="32" customFormat="1" ht="15" customHeight="1">
      <c r="A8" s="631"/>
      <c r="B8" s="632"/>
      <c r="C8" s="633"/>
    </row>
    <row r="9" spans="1:20" s="32" customFormat="1" ht="15" customHeight="1">
      <c r="A9" s="640" t="s">
        <v>646</v>
      </c>
      <c r="B9" s="641"/>
      <c r="C9" s="642"/>
    </row>
    <row r="10" spans="1:20" s="32" customFormat="1" ht="15" customHeight="1">
      <c r="A10" s="640" t="s">
        <v>338</v>
      </c>
      <c r="B10" s="641"/>
      <c r="C10" s="642"/>
    </row>
    <row r="11" spans="1:20" s="32" customFormat="1" ht="15" customHeight="1">
      <c r="A11" s="631"/>
      <c r="B11" s="632"/>
      <c r="C11" s="633"/>
    </row>
    <row r="12" spans="1:20" s="32" customFormat="1" ht="15" customHeight="1">
      <c r="A12" s="631"/>
      <c r="B12" s="632"/>
      <c r="C12" s="633"/>
    </row>
    <row r="13" spans="1:20" s="32" customFormat="1" ht="15" customHeight="1">
      <c r="A13" s="631"/>
      <c r="B13" s="632"/>
      <c r="C13" s="633"/>
    </row>
    <row r="14" spans="1:20" s="32" customFormat="1" ht="15" customHeight="1">
      <c r="A14" s="631"/>
      <c r="B14" s="632"/>
      <c r="C14" s="633"/>
    </row>
    <row r="15" spans="1:20" s="32" customFormat="1" ht="15" customHeight="1">
      <c r="A15" s="631"/>
      <c r="B15" s="632"/>
      <c r="C15" s="633"/>
    </row>
    <row r="16" spans="1:20" s="32" customFormat="1" ht="15" customHeight="1">
      <c r="A16" s="631"/>
      <c r="B16" s="632"/>
      <c r="C16" s="633"/>
    </row>
    <row r="17" spans="1:3" s="32" customFormat="1" ht="15" customHeight="1">
      <c r="A17" s="631"/>
      <c r="B17" s="632"/>
      <c r="C17" s="633"/>
    </row>
    <row r="18" spans="1:3" s="32" customFormat="1" ht="15" customHeight="1">
      <c r="A18" s="631"/>
      <c r="B18" s="632"/>
      <c r="C18" s="633"/>
    </row>
    <row r="19" spans="1:3" s="32" customFormat="1" ht="15" customHeight="1">
      <c r="A19" s="631"/>
      <c r="B19" s="632"/>
      <c r="C19" s="633"/>
    </row>
    <row r="20" spans="1:3" s="32" customFormat="1" ht="15" customHeight="1">
      <c r="A20" s="631"/>
      <c r="B20" s="632"/>
      <c r="C20" s="633"/>
    </row>
    <row r="21" spans="1:3" s="32" customFormat="1" ht="15" customHeight="1">
      <c r="A21" s="631"/>
      <c r="B21" s="632"/>
      <c r="C21" s="633"/>
    </row>
    <row r="22" spans="1:3" s="32" customFormat="1" ht="15" customHeight="1">
      <c r="A22" s="631"/>
      <c r="B22" s="632"/>
      <c r="C22" s="633"/>
    </row>
    <row r="23" spans="1:3" s="32" customFormat="1" ht="15" customHeight="1">
      <c r="A23" s="631"/>
      <c r="B23" s="632"/>
      <c r="C23" s="633"/>
    </row>
    <row r="24" spans="1:3" s="32" customFormat="1" ht="15" customHeight="1">
      <c r="A24" s="631"/>
      <c r="B24" s="632"/>
      <c r="C24" s="633"/>
    </row>
    <row r="25" spans="1:3" s="32" customFormat="1" ht="15" customHeight="1">
      <c r="A25" s="631"/>
      <c r="B25" s="632"/>
      <c r="C25" s="633"/>
    </row>
    <row r="26" spans="1:3" s="32" customFormat="1" ht="15" customHeight="1">
      <c r="A26" s="631"/>
      <c r="B26" s="632"/>
      <c r="C26" s="633"/>
    </row>
    <row r="27" spans="1:3" s="32" customFormat="1" ht="15" customHeight="1">
      <c r="A27" s="631"/>
      <c r="B27" s="632"/>
      <c r="C27" s="633"/>
    </row>
    <row r="28" spans="1:3" s="32" customFormat="1" ht="15" customHeight="1">
      <c r="A28" s="631"/>
      <c r="B28" s="632"/>
      <c r="C28" s="633"/>
    </row>
    <row r="29" spans="1:3" s="32" customFormat="1" ht="15" customHeight="1">
      <c r="A29" s="631"/>
      <c r="B29" s="632"/>
      <c r="C29" s="633"/>
    </row>
    <row r="30" spans="1:3" s="32" customFormat="1" ht="15" customHeight="1">
      <c r="A30" s="631"/>
      <c r="B30" s="632"/>
      <c r="C30" s="633"/>
    </row>
    <row r="31" spans="1:3" s="32" customFormat="1" ht="15" customHeight="1">
      <c r="A31" s="634"/>
      <c r="B31" s="635"/>
      <c r="C31" s="636"/>
    </row>
    <row r="33" spans="1:3">
      <c r="A33" s="20"/>
      <c r="B33" s="20"/>
      <c r="C33" s="7"/>
    </row>
    <row r="34" spans="1:3">
      <c r="A34" s="21"/>
      <c r="B34" s="21"/>
      <c r="C34" s="10"/>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4"/>
  <sheetViews>
    <sheetView showGridLines="0" view="pageLayout" topLeftCell="A10" zoomScaleNormal="80" zoomScaleSheetLayoutView="70" workbookViewId="0">
      <selection activeCell="A10" sqref="A10:C10"/>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567" t="s">
        <v>177</v>
      </c>
      <c r="B1" s="568"/>
      <c r="C1" s="569"/>
    </row>
    <row r="2" spans="1:20" ht="6" customHeight="1">
      <c r="C2" s="56"/>
    </row>
    <row r="3" spans="1:20" s="56" customFormat="1" ht="20.100000000000001" customHeight="1">
      <c r="A3" s="570" t="s">
        <v>320</v>
      </c>
      <c r="B3" s="571"/>
      <c r="C3" s="572"/>
      <c r="D3" s="57"/>
      <c r="E3" s="57"/>
      <c r="F3" s="57"/>
      <c r="G3" s="57"/>
      <c r="H3" s="57"/>
      <c r="I3" s="57"/>
      <c r="J3" s="57"/>
      <c r="K3" s="57"/>
      <c r="L3" s="57"/>
      <c r="M3" s="57"/>
      <c r="N3" s="57"/>
      <c r="O3" s="57"/>
      <c r="P3" s="57"/>
      <c r="Q3" s="57"/>
      <c r="R3" s="57"/>
      <c r="S3" s="57"/>
      <c r="T3" s="57"/>
    </row>
    <row r="4" spans="1:20" s="56" customFormat="1" ht="20.100000000000001" customHeight="1">
      <c r="A4" s="570" t="s">
        <v>205</v>
      </c>
      <c r="B4" s="571"/>
      <c r="C4" s="572"/>
      <c r="D4" s="57"/>
      <c r="E4" s="57"/>
      <c r="F4" s="57"/>
      <c r="G4" s="57"/>
      <c r="H4" s="57"/>
      <c r="I4" s="57"/>
      <c r="J4" s="57"/>
      <c r="K4" s="57"/>
      <c r="L4" s="57"/>
      <c r="M4" s="57"/>
      <c r="N4" s="57"/>
      <c r="O4" s="57"/>
      <c r="P4" s="57"/>
      <c r="Q4" s="57"/>
      <c r="R4" s="57"/>
      <c r="S4" s="57"/>
      <c r="T4" s="57"/>
    </row>
    <row r="5" spans="1:20" s="56" customFormat="1" ht="30" customHeight="1">
      <c r="A5" s="570" t="s">
        <v>316</v>
      </c>
      <c r="B5" s="571"/>
      <c r="C5" s="572"/>
      <c r="D5" s="57"/>
      <c r="E5" s="57"/>
      <c r="F5" s="57"/>
      <c r="G5" s="57"/>
      <c r="H5" s="57"/>
      <c r="I5" s="57"/>
      <c r="J5" s="57"/>
      <c r="K5" s="57"/>
      <c r="L5" s="57"/>
      <c r="M5" s="57"/>
      <c r="N5" s="57"/>
      <c r="O5" s="57"/>
      <c r="P5" s="57"/>
      <c r="Q5" s="57"/>
      <c r="R5" s="57"/>
      <c r="S5" s="57"/>
      <c r="T5" s="57"/>
    </row>
    <row r="6" spans="1:20" ht="30" customHeight="1">
      <c r="A6" s="637" t="s">
        <v>93</v>
      </c>
      <c r="B6" s="638"/>
      <c r="C6" s="639"/>
    </row>
    <row r="7" spans="1:20" s="32" customFormat="1" ht="15" customHeight="1">
      <c r="A7" s="61"/>
      <c r="B7" s="47"/>
      <c r="C7" s="120"/>
    </row>
    <row r="8" spans="1:20" s="32" customFormat="1" ht="15" customHeight="1">
      <c r="A8" s="631"/>
      <c r="B8" s="632"/>
      <c r="C8" s="633"/>
    </row>
    <row r="9" spans="1:20" s="32" customFormat="1" ht="15" customHeight="1">
      <c r="A9" s="631"/>
      <c r="B9" s="632"/>
      <c r="C9" s="633"/>
    </row>
    <row r="10" spans="1:20" s="32" customFormat="1" ht="15" customHeight="1">
      <c r="A10" s="649" t="s">
        <v>339</v>
      </c>
      <c r="B10" s="650"/>
      <c r="C10" s="651"/>
    </row>
    <row r="11" spans="1:20" s="32" customFormat="1" ht="15" customHeight="1">
      <c r="A11" s="631"/>
      <c r="B11" s="632"/>
      <c r="C11" s="633"/>
    </row>
    <row r="12" spans="1:20" s="32" customFormat="1" ht="15" customHeight="1">
      <c r="A12" s="631"/>
      <c r="B12" s="632"/>
      <c r="C12" s="633"/>
    </row>
    <row r="13" spans="1:20" s="32" customFormat="1" ht="15" customHeight="1">
      <c r="A13" s="631"/>
      <c r="B13" s="632"/>
      <c r="C13" s="633"/>
    </row>
    <row r="14" spans="1:20" s="32" customFormat="1" ht="15" customHeight="1">
      <c r="A14" s="631"/>
      <c r="B14" s="632"/>
      <c r="C14" s="633"/>
    </row>
    <row r="15" spans="1:20" s="32" customFormat="1" ht="15" customHeight="1">
      <c r="A15" s="631"/>
      <c r="B15" s="632"/>
      <c r="C15" s="633"/>
    </row>
    <row r="16" spans="1:20" s="32" customFormat="1" ht="15" customHeight="1">
      <c r="A16" s="631"/>
      <c r="B16" s="632"/>
      <c r="C16" s="633"/>
    </row>
    <row r="17" spans="1:3" s="32" customFormat="1" ht="15" customHeight="1">
      <c r="A17" s="631"/>
      <c r="B17" s="632"/>
      <c r="C17" s="633"/>
    </row>
    <row r="18" spans="1:3" s="32" customFormat="1" ht="15" customHeight="1">
      <c r="A18" s="631"/>
      <c r="B18" s="632"/>
      <c r="C18" s="633"/>
    </row>
    <row r="19" spans="1:3" s="32" customFormat="1" ht="15" customHeight="1">
      <c r="A19" s="631"/>
      <c r="B19" s="632"/>
      <c r="C19" s="633"/>
    </row>
    <row r="20" spans="1:3" s="32" customFormat="1" ht="15" customHeight="1">
      <c r="A20" s="631"/>
      <c r="B20" s="632"/>
      <c r="C20" s="633"/>
    </row>
    <row r="21" spans="1:3" s="32" customFormat="1" ht="15" customHeight="1">
      <c r="A21" s="631"/>
      <c r="B21" s="632"/>
      <c r="C21" s="633"/>
    </row>
    <row r="22" spans="1:3" s="32" customFormat="1" ht="15" customHeight="1">
      <c r="A22" s="631"/>
      <c r="B22" s="632"/>
      <c r="C22" s="633"/>
    </row>
    <row r="23" spans="1:3" s="32" customFormat="1" ht="15" customHeight="1">
      <c r="A23" s="631"/>
      <c r="B23" s="632"/>
      <c r="C23" s="633"/>
    </row>
    <row r="24" spans="1:3" s="32" customFormat="1" ht="15" customHeight="1">
      <c r="A24" s="631"/>
      <c r="B24" s="632"/>
      <c r="C24" s="633"/>
    </row>
    <row r="25" spans="1:3" s="32" customFormat="1" ht="15" customHeight="1">
      <c r="A25" s="631"/>
      <c r="B25" s="632"/>
      <c r="C25" s="633"/>
    </row>
    <row r="26" spans="1:3" s="32" customFormat="1" ht="15" customHeight="1">
      <c r="A26" s="631"/>
      <c r="B26" s="632"/>
      <c r="C26" s="633"/>
    </row>
    <row r="27" spans="1:3" s="32" customFormat="1" ht="15" customHeight="1">
      <c r="A27" s="631"/>
      <c r="B27" s="632"/>
      <c r="C27" s="633"/>
    </row>
    <row r="28" spans="1:3" s="32" customFormat="1" ht="15" customHeight="1">
      <c r="A28" s="631"/>
      <c r="B28" s="632"/>
      <c r="C28" s="633"/>
    </row>
    <row r="29" spans="1:3" s="32" customFormat="1" ht="15" customHeight="1">
      <c r="A29" s="631"/>
      <c r="B29" s="632"/>
      <c r="C29" s="633"/>
    </row>
    <row r="30" spans="1:3" s="32" customFormat="1" ht="15" customHeight="1">
      <c r="A30" s="631"/>
      <c r="B30" s="632"/>
      <c r="C30" s="633"/>
    </row>
    <row r="31" spans="1:3" s="32" customFormat="1" ht="15" customHeight="1">
      <c r="A31" s="634"/>
      <c r="B31" s="635"/>
      <c r="C31" s="636"/>
    </row>
    <row r="33" spans="1:3">
      <c r="A33" s="20"/>
      <c r="B33" s="20"/>
      <c r="C33" s="7"/>
    </row>
    <row r="34" spans="1:3">
      <c r="A34" s="21"/>
      <c r="B34" s="21"/>
      <c r="C34" s="10"/>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22"/>
  <sheetViews>
    <sheetView showGridLines="0" view="pageLayout" topLeftCell="D7" zoomScale="85" zoomScaleNormal="120" zoomScalePageLayoutView="85" workbookViewId="0">
      <selection activeCell="E18" sqref="E18"/>
    </sheetView>
  </sheetViews>
  <sheetFormatPr baseColWidth="10" defaultColWidth="11.42578125" defaultRowHeight="13.5"/>
  <cols>
    <col min="1" max="1" width="19.28515625" style="318" customWidth="1"/>
    <col min="2" max="7" width="25.7109375" style="318" customWidth="1"/>
    <col min="8" max="16384" width="11.42578125" style="318"/>
  </cols>
  <sheetData>
    <row r="1" spans="1:21" ht="35.1" customHeight="1">
      <c r="A1" s="586" t="s">
        <v>77</v>
      </c>
      <c r="B1" s="587"/>
      <c r="C1" s="587"/>
      <c r="D1" s="587"/>
      <c r="E1" s="587"/>
      <c r="F1" s="587"/>
      <c r="G1" s="588"/>
      <c r="H1" s="322"/>
      <c r="I1" s="322"/>
      <c r="J1" s="322"/>
      <c r="K1" s="322"/>
      <c r="L1" s="322"/>
      <c r="M1" s="322"/>
      <c r="N1" s="322"/>
      <c r="O1" s="322"/>
      <c r="P1" s="322"/>
      <c r="Q1" s="322"/>
      <c r="R1" s="322"/>
      <c r="S1" s="322"/>
      <c r="T1" s="322"/>
      <c r="U1" s="322"/>
    </row>
    <row r="2" spans="1:21" ht="6.75" customHeight="1">
      <c r="H2" s="322"/>
      <c r="I2" s="322"/>
      <c r="J2" s="322"/>
      <c r="K2" s="322"/>
      <c r="L2" s="322"/>
      <c r="M2" s="322"/>
      <c r="N2" s="322"/>
      <c r="O2" s="322"/>
      <c r="P2" s="322"/>
      <c r="Q2" s="322"/>
      <c r="R2" s="322"/>
      <c r="S2" s="322"/>
      <c r="T2" s="322"/>
      <c r="U2" s="322"/>
    </row>
    <row r="3" spans="1:21" ht="17.25" customHeight="1">
      <c r="A3" s="594" t="s">
        <v>306</v>
      </c>
      <c r="B3" s="595"/>
      <c r="C3" s="595"/>
      <c r="D3" s="595"/>
      <c r="E3" s="595"/>
      <c r="F3" s="595"/>
      <c r="G3" s="595"/>
      <c r="H3" s="322"/>
      <c r="I3" s="322"/>
      <c r="J3" s="322"/>
      <c r="K3" s="322"/>
      <c r="L3" s="322"/>
      <c r="M3" s="322"/>
      <c r="N3" s="322"/>
      <c r="O3" s="322"/>
      <c r="P3" s="322"/>
      <c r="Q3" s="322"/>
      <c r="R3" s="322"/>
      <c r="S3" s="322"/>
      <c r="T3" s="322"/>
      <c r="U3" s="322"/>
    </row>
    <row r="4" spans="1:21" ht="17.25" customHeight="1">
      <c r="A4" s="596" t="s">
        <v>307</v>
      </c>
      <c r="B4" s="597"/>
      <c r="C4" s="597"/>
      <c r="D4" s="597"/>
      <c r="E4" s="597"/>
      <c r="F4" s="597"/>
      <c r="G4" s="597"/>
      <c r="H4" s="322"/>
      <c r="I4" s="322"/>
      <c r="J4" s="322"/>
      <c r="K4" s="322"/>
      <c r="L4" s="322"/>
      <c r="M4" s="322"/>
      <c r="N4" s="322"/>
      <c r="O4" s="322"/>
      <c r="P4" s="322"/>
      <c r="Q4" s="322"/>
      <c r="R4" s="322"/>
      <c r="S4" s="322"/>
      <c r="T4" s="322"/>
      <c r="U4" s="322"/>
    </row>
    <row r="5" spans="1:21" ht="25.5" customHeight="1">
      <c r="A5" s="589" t="s">
        <v>18</v>
      </c>
      <c r="B5" s="591" t="s">
        <v>99</v>
      </c>
      <c r="C5" s="592"/>
      <c r="D5" s="592"/>
      <c r="E5" s="593"/>
      <c r="F5" s="591" t="s">
        <v>90</v>
      </c>
      <c r="G5" s="593"/>
      <c r="H5" s="322"/>
      <c r="I5" s="322"/>
      <c r="J5" s="322"/>
      <c r="K5" s="322"/>
      <c r="L5" s="322"/>
      <c r="M5" s="322"/>
      <c r="N5" s="322"/>
      <c r="O5" s="322"/>
      <c r="P5" s="322"/>
      <c r="Q5" s="322"/>
      <c r="R5" s="322"/>
      <c r="S5" s="322"/>
      <c r="T5" s="322"/>
      <c r="U5" s="322"/>
    </row>
    <row r="6" spans="1:21" ht="25.5" customHeight="1">
      <c r="A6" s="590"/>
      <c r="B6" s="319" t="s">
        <v>192</v>
      </c>
      <c r="C6" s="319" t="s">
        <v>45</v>
      </c>
      <c r="D6" s="319" t="s">
        <v>46</v>
      </c>
      <c r="E6" s="319" t="s">
        <v>104</v>
      </c>
      <c r="F6" s="320" t="s">
        <v>105</v>
      </c>
      <c r="G6" s="320" t="s">
        <v>201</v>
      </c>
      <c r="H6" s="322"/>
      <c r="I6" s="322"/>
      <c r="J6" s="322"/>
      <c r="K6" s="322"/>
      <c r="L6" s="322"/>
      <c r="M6" s="322"/>
      <c r="N6" s="322"/>
      <c r="O6" s="322"/>
      <c r="P6" s="322"/>
      <c r="Q6" s="322"/>
      <c r="R6" s="322"/>
      <c r="S6" s="322"/>
      <c r="T6" s="322"/>
      <c r="U6" s="322"/>
    </row>
    <row r="7" spans="1:21" s="322" customFormat="1" ht="12.75" customHeight="1">
      <c r="A7" s="321" t="s">
        <v>0</v>
      </c>
      <c r="B7" s="321" t="s">
        <v>1</v>
      </c>
      <c r="C7" s="321" t="s">
        <v>2</v>
      </c>
      <c r="D7" s="321" t="s">
        <v>6</v>
      </c>
      <c r="E7" s="321" t="s">
        <v>3</v>
      </c>
      <c r="F7" s="321" t="s">
        <v>4</v>
      </c>
      <c r="G7" s="321" t="s">
        <v>5</v>
      </c>
    </row>
    <row r="8" spans="1:21" s="322" customFormat="1" ht="22.9" customHeight="1">
      <c r="A8" s="345" t="s">
        <v>100</v>
      </c>
      <c r="B8" s="341">
        <f t="shared" ref="B8:G8" si="0">B9+B11+B13</f>
        <v>240963434.24000001</v>
      </c>
      <c r="C8" s="341">
        <f t="shared" si="0"/>
        <v>195790984.62</v>
      </c>
      <c r="D8" s="341">
        <f t="shared" si="0"/>
        <v>188870336.77000001</v>
      </c>
      <c r="E8" s="341">
        <f t="shared" si="0"/>
        <v>188870336.77000001</v>
      </c>
      <c r="F8" s="341">
        <f t="shared" si="0"/>
        <v>-45172449.620000005</v>
      </c>
      <c r="G8" s="341">
        <f t="shared" si="0"/>
        <v>-6920647.8499999885</v>
      </c>
    </row>
    <row r="9" spans="1:21" s="322" customFormat="1" ht="34.5" customHeight="1">
      <c r="A9" s="333">
        <v>1000</v>
      </c>
      <c r="B9" s="584">
        <v>114708779.72000001</v>
      </c>
      <c r="C9" s="584">
        <v>77779273.100000009</v>
      </c>
      <c r="D9" s="584">
        <v>76108510.400000021</v>
      </c>
      <c r="E9" s="584">
        <v>76108510.400000021</v>
      </c>
      <c r="F9" s="584">
        <f>C9-B9</f>
        <v>-36929506.620000005</v>
      </c>
      <c r="G9" s="584">
        <f>D9-C9</f>
        <v>-1670762.6999999881</v>
      </c>
    </row>
    <row r="10" spans="1:21" s="322" customFormat="1" ht="11.25" customHeight="1">
      <c r="A10" s="333"/>
      <c r="B10" s="585"/>
      <c r="C10" s="585"/>
      <c r="D10" s="585"/>
      <c r="E10" s="585"/>
      <c r="F10" s="585"/>
      <c r="G10" s="585"/>
    </row>
    <row r="11" spans="1:21" s="322" customFormat="1" ht="43.5" customHeight="1">
      <c r="A11" s="334">
        <v>2000</v>
      </c>
      <c r="B11" s="584">
        <v>1000000</v>
      </c>
      <c r="C11" s="584">
        <v>1000000</v>
      </c>
      <c r="D11" s="584">
        <v>999960.6</v>
      </c>
      <c r="E11" s="584">
        <v>999960.6</v>
      </c>
      <c r="F11" s="584">
        <f>C11-B11</f>
        <v>0</v>
      </c>
      <c r="G11" s="584">
        <f>D11-C11</f>
        <v>-39.400000000023283</v>
      </c>
    </row>
    <row r="12" spans="1:21" s="322" customFormat="1" ht="11.25">
      <c r="A12" s="335"/>
      <c r="B12" s="585"/>
      <c r="C12" s="585"/>
      <c r="D12" s="585"/>
      <c r="E12" s="585"/>
      <c r="F12" s="585"/>
      <c r="G12" s="585"/>
    </row>
    <row r="13" spans="1:21" s="322" customFormat="1" ht="47.25" customHeight="1">
      <c r="A13" s="323">
        <v>3000</v>
      </c>
      <c r="B13" s="336">
        <v>125254654.52</v>
      </c>
      <c r="C13" s="336">
        <v>117011711.52</v>
      </c>
      <c r="D13" s="336">
        <v>111761865.77</v>
      </c>
      <c r="E13" s="336">
        <v>111761865.77</v>
      </c>
      <c r="F13" s="336">
        <f>C13-B13</f>
        <v>-8242943</v>
      </c>
      <c r="G13" s="336">
        <f>D13-C13</f>
        <v>-5249845.75</v>
      </c>
    </row>
    <row r="14" spans="1:21" s="322" customFormat="1" ht="24" customHeight="1">
      <c r="A14" s="324" t="s">
        <v>102</v>
      </c>
      <c r="B14" s="340">
        <f t="shared" ref="B14:G14" si="1">B15+B16+B17+B18</f>
        <v>250209873.84999999</v>
      </c>
      <c r="C14" s="340">
        <f t="shared" si="1"/>
        <v>218825028.94999999</v>
      </c>
      <c r="D14" s="340">
        <f t="shared" si="1"/>
        <v>210686650.25</v>
      </c>
      <c r="E14" s="340">
        <f t="shared" si="1"/>
        <v>210686650.25</v>
      </c>
      <c r="F14" s="340">
        <f t="shared" si="1"/>
        <v>-31384844.900000006</v>
      </c>
      <c r="G14" s="340">
        <f t="shared" si="1"/>
        <v>-8138378.6999999993</v>
      </c>
    </row>
    <row r="15" spans="1:21" s="322" customFormat="1" ht="49.9" customHeight="1">
      <c r="A15" s="337">
        <v>1000</v>
      </c>
      <c r="B15" s="343">
        <v>68354583.060000002</v>
      </c>
      <c r="C15" s="343">
        <v>40943489.340000004</v>
      </c>
      <c r="D15" s="343">
        <v>40875228.380000003</v>
      </c>
      <c r="E15" s="343">
        <v>40875228.379999995</v>
      </c>
      <c r="F15" s="339">
        <f t="shared" ref="F15:G18" si="2">C15-B15</f>
        <v>-27411093.719999999</v>
      </c>
      <c r="G15" s="339">
        <f t="shared" si="2"/>
        <v>-68260.960000000894</v>
      </c>
    </row>
    <row r="16" spans="1:21" s="322" customFormat="1" ht="49.9" customHeight="1">
      <c r="A16" s="337">
        <v>2000</v>
      </c>
      <c r="B16" s="343">
        <v>38832364</v>
      </c>
      <c r="C16" s="343">
        <v>38440051.509999998</v>
      </c>
      <c r="D16" s="343">
        <v>32304172.77</v>
      </c>
      <c r="E16" s="343">
        <v>32304172.77</v>
      </c>
      <c r="F16" s="339">
        <f t="shared" si="2"/>
        <v>-392312.49000000209</v>
      </c>
      <c r="G16" s="339">
        <f t="shared" si="2"/>
        <v>-6135878.7399999984</v>
      </c>
    </row>
    <row r="17" spans="1:7" s="322" customFormat="1" ht="49.9" customHeight="1">
      <c r="A17" s="337">
        <v>3000</v>
      </c>
      <c r="B17" s="343">
        <v>142439328</v>
      </c>
      <c r="C17" s="343">
        <v>139441488.09999999</v>
      </c>
      <c r="D17" s="343">
        <v>137507249.09999999</v>
      </c>
      <c r="E17" s="343">
        <v>137507249.09999999</v>
      </c>
      <c r="F17" s="339">
        <f t="shared" si="2"/>
        <v>-2997839.900000006</v>
      </c>
      <c r="G17" s="339">
        <f t="shared" si="2"/>
        <v>-1934239</v>
      </c>
    </row>
    <row r="18" spans="1:7" s="322" customFormat="1" ht="43.5" customHeight="1">
      <c r="A18" s="337">
        <v>5000</v>
      </c>
      <c r="B18" s="338">
        <v>583598.79</v>
      </c>
      <c r="C18" s="338">
        <v>0</v>
      </c>
      <c r="D18" s="338">
        <v>0</v>
      </c>
      <c r="E18" s="338">
        <v>0</v>
      </c>
      <c r="F18" s="339">
        <f>C18-B18</f>
        <v>-583598.79</v>
      </c>
      <c r="G18" s="339">
        <f t="shared" si="2"/>
        <v>0</v>
      </c>
    </row>
    <row r="19" spans="1:7" s="322" customFormat="1" ht="30.75" customHeight="1">
      <c r="A19" s="325" t="s">
        <v>107</v>
      </c>
      <c r="B19" s="342">
        <f t="shared" ref="B19:G19" si="3">B14+B8</f>
        <v>491173308.09000003</v>
      </c>
      <c r="C19" s="342">
        <f t="shared" si="3"/>
        <v>414616013.56999999</v>
      </c>
      <c r="D19" s="342">
        <f t="shared" si="3"/>
        <v>399556987.01999998</v>
      </c>
      <c r="E19" s="342">
        <f t="shared" si="3"/>
        <v>399556987.01999998</v>
      </c>
      <c r="F19" s="342">
        <f t="shared" si="3"/>
        <v>-76557294.520000011</v>
      </c>
      <c r="G19" s="342">
        <f t="shared" si="3"/>
        <v>-15059026.549999988</v>
      </c>
    </row>
    <row r="20" spans="1:7">
      <c r="A20" s="326"/>
    </row>
    <row r="21" spans="1:7">
      <c r="A21" s="327"/>
      <c r="C21" s="328"/>
      <c r="D21" s="328"/>
      <c r="E21" s="328"/>
      <c r="F21" s="329"/>
    </row>
    <row r="22" spans="1:7">
      <c r="A22" s="330"/>
      <c r="C22" s="331"/>
      <c r="D22" s="331"/>
      <c r="E22" s="331"/>
      <c r="F22" s="332"/>
    </row>
  </sheetData>
  <mergeCells count="18">
    <mergeCell ref="A1:G1"/>
    <mergeCell ref="A5:A6"/>
    <mergeCell ref="B5:E5"/>
    <mergeCell ref="F5:G5"/>
    <mergeCell ref="A3:G3"/>
    <mergeCell ref="A4:G4"/>
    <mergeCell ref="G11:G12"/>
    <mergeCell ref="B9:B10"/>
    <mergeCell ref="C9:C10"/>
    <mergeCell ref="D9:D10"/>
    <mergeCell ref="E9:E10"/>
    <mergeCell ref="F9:F10"/>
    <mergeCell ref="G9:G10"/>
    <mergeCell ref="B11:B12"/>
    <mergeCell ref="C11:C12"/>
    <mergeCell ref="D11:D12"/>
    <mergeCell ref="E11:E12"/>
    <mergeCell ref="F11:F12"/>
  </mergeCells>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4"/>
  <sheetViews>
    <sheetView showGridLines="0" view="pageLayout" topLeftCell="A7" zoomScale="70" zoomScaleNormal="80" zoomScaleSheetLayoutView="70" zoomScalePageLayoutView="70" workbookViewId="0">
      <selection activeCell="A11" sqref="A11:C11"/>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567" t="s">
        <v>177</v>
      </c>
      <c r="B1" s="568"/>
      <c r="C1" s="569"/>
    </row>
    <row r="2" spans="1:20" ht="6" customHeight="1">
      <c r="C2" s="56"/>
    </row>
    <row r="3" spans="1:20" s="56" customFormat="1" ht="20.100000000000001" customHeight="1">
      <c r="A3" s="570" t="s">
        <v>320</v>
      </c>
      <c r="B3" s="571"/>
      <c r="C3" s="572"/>
      <c r="D3" s="57"/>
      <c r="E3" s="57"/>
      <c r="F3" s="57"/>
      <c r="G3" s="57"/>
      <c r="H3" s="57"/>
      <c r="I3" s="57"/>
      <c r="J3" s="57"/>
      <c r="K3" s="57"/>
      <c r="L3" s="57"/>
      <c r="M3" s="57"/>
      <c r="N3" s="57"/>
      <c r="O3" s="57"/>
      <c r="P3" s="57"/>
      <c r="Q3" s="57"/>
      <c r="R3" s="57"/>
      <c r="S3" s="57"/>
      <c r="T3" s="57"/>
    </row>
    <row r="4" spans="1:20" s="56" customFormat="1" ht="20.100000000000001" customHeight="1">
      <c r="A4" s="570" t="s">
        <v>315</v>
      </c>
      <c r="B4" s="571"/>
      <c r="C4" s="572"/>
      <c r="D4" s="57"/>
      <c r="E4" s="57"/>
      <c r="F4" s="57"/>
      <c r="G4" s="57"/>
      <c r="H4" s="57"/>
      <c r="I4" s="57"/>
      <c r="J4" s="57"/>
      <c r="K4" s="57"/>
      <c r="L4" s="57"/>
      <c r="M4" s="57"/>
      <c r="N4" s="57"/>
      <c r="O4" s="57"/>
      <c r="P4" s="57"/>
      <c r="Q4" s="57"/>
      <c r="R4" s="57"/>
      <c r="S4" s="57"/>
      <c r="T4" s="57"/>
    </row>
    <row r="5" spans="1:20" s="56" customFormat="1" ht="20.100000000000001" customHeight="1">
      <c r="A5" s="570" t="s">
        <v>340</v>
      </c>
      <c r="B5" s="571"/>
      <c r="C5" s="572"/>
      <c r="D5" s="57"/>
      <c r="E5" s="57"/>
      <c r="F5" s="57"/>
      <c r="G5" s="57"/>
      <c r="H5" s="57"/>
      <c r="I5" s="57"/>
      <c r="J5" s="57"/>
      <c r="K5" s="57"/>
      <c r="L5" s="57"/>
      <c r="M5" s="57"/>
      <c r="N5" s="57"/>
      <c r="O5" s="57"/>
      <c r="P5" s="57"/>
      <c r="Q5" s="57"/>
      <c r="R5" s="57"/>
      <c r="S5" s="57"/>
      <c r="T5" s="57"/>
    </row>
    <row r="6" spans="1:20" ht="30" customHeight="1">
      <c r="A6" s="637" t="s">
        <v>93</v>
      </c>
      <c r="B6" s="638"/>
      <c r="C6" s="639"/>
    </row>
    <row r="7" spans="1:20" s="32" customFormat="1" ht="15" customHeight="1">
      <c r="A7" s="61"/>
      <c r="B7" s="47"/>
      <c r="C7" s="120"/>
    </row>
    <row r="8" spans="1:20" s="32" customFormat="1" ht="15" customHeight="1">
      <c r="A8" s="631"/>
      <c r="B8" s="632"/>
      <c r="C8" s="633"/>
    </row>
    <row r="9" spans="1:20" s="32" customFormat="1" ht="15" customHeight="1">
      <c r="A9" s="640" t="s">
        <v>341</v>
      </c>
      <c r="B9" s="641"/>
      <c r="C9" s="642"/>
    </row>
    <row r="10" spans="1:20" s="32" customFormat="1" ht="15" customHeight="1">
      <c r="A10" s="631"/>
      <c r="B10" s="632"/>
      <c r="C10" s="633"/>
    </row>
    <row r="11" spans="1:20" s="32" customFormat="1" ht="15" customHeight="1">
      <c r="A11" s="631"/>
      <c r="B11" s="632"/>
      <c r="C11" s="633"/>
    </row>
    <row r="12" spans="1:20" s="32" customFormat="1" ht="15" customHeight="1">
      <c r="A12" s="631"/>
      <c r="B12" s="632"/>
      <c r="C12" s="633"/>
    </row>
    <row r="13" spans="1:20" s="32" customFormat="1" ht="15" customHeight="1">
      <c r="A13" s="631"/>
      <c r="B13" s="632"/>
      <c r="C13" s="633"/>
    </row>
    <row r="14" spans="1:20" s="32" customFormat="1" ht="15" customHeight="1">
      <c r="A14" s="631"/>
      <c r="B14" s="632"/>
      <c r="C14" s="633"/>
    </row>
    <row r="15" spans="1:20" s="32" customFormat="1" ht="15" customHeight="1">
      <c r="A15" s="631"/>
      <c r="B15" s="632"/>
      <c r="C15" s="633"/>
    </row>
    <row r="16" spans="1:20" s="32" customFormat="1" ht="15" customHeight="1">
      <c r="A16" s="631"/>
      <c r="B16" s="632"/>
      <c r="C16" s="633"/>
    </row>
    <row r="17" spans="1:3" s="32" customFormat="1" ht="15" customHeight="1">
      <c r="A17" s="631"/>
      <c r="B17" s="632"/>
      <c r="C17" s="633"/>
    </row>
    <row r="18" spans="1:3" s="32" customFormat="1" ht="15" customHeight="1">
      <c r="A18" s="631"/>
      <c r="B18" s="632"/>
      <c r="C18" s="633"/>
    </row>
    <row r="19" spans="1:3" s="32" customFormat="1" ht="15" customHeight="1">
      <c r="A19" s="631"/>
      <c r="B19" s="632"/>
      <c r="C19" s="633"/>
    </row>
    <row r="20" spans="1:3" s="32" customFormat="1" ht="15" customHeight="1">
      <c r="A20" s="631"/>
      <c r="B20" s="632"/>
      <c r="C20" s="633"/>
    </row>
    <row r="21" spans="1:3" s="32" customFormat="1" ht="15" customHeight="1">
      <c r="A21" s="631"/>
      <c r="B21" s="632"/>
      <c r="C21" s="633"/>
    </row>
    <row r="22" spans="1:3" s="32" customFormat="1" ht="15" customHeight="1">
      <c r="A22" s="631"/>
      <c r="B22" s="632"/>
      <c r="C22" s="633"/>
    </row>
    <row r="23" spans="1:3" s="32" customFormat="1" ht="15" customHeight="1">
      <c r="A23" s="631"/>
      <c r="B23" s="632"/>
      <c r="C23" s="633"/>
    </row>
    <row r="24" spans="1:3" s="32" customFormat="1" ht="15" customHeight="1">
      <c r="A24" s="631"/>
      <c r="B24" s="632"/>
      <c r="C24" s="633"/>
    </row>
    <row r="25" spans="1:3" s="32" customFormat="1" ht="15" customHeight="1">
      <c r="A25" s="631"/>
      <c r="B25" s="632"/>
      <c r="C25" s="633"/>
    </row>
    <row r="26" spans="1:3" s="32" customFormat="1" ht="15" customHeight="1">
      <c r="A26" s="631"/>
      <c r="B26" s="632"/>
      <c r="C26" s="633"/>
    </row>
    <row r="27" spans="1:3" s="32" customFormat="1" ht="15" customHeight="1">
      <c r="A27" s="631"/>
      <c r="B27" s="632"/>
      <c r="C27" s="633"/>
    </row>
    <row r="28" spans="1:3" s="32" customFormat="1" ht="15" customHeight="1">
      <c r="A28" s="631"/>
      <c r="B28" s="632"/>
      <c r="C28" s="633"/>
    </row>
    <row r="29" spans="1:3" s="32" customFormat="1" ht="15" customHeight="1">
      <c r="A29" s="631"/>
      <c r="B29" s="632"/>
      <c r="C29" s="633"/>
    </row>
    <row r="30" spans="1:3" s="32" customFormat="1" ht="15" customHeight="1">
      <c r="A30" s="631"/>
      <c r="B30" s="632"/>
      <c r="C30" s="633"/>
    </row>
    <row r="31" spans="1:3" s="32" customFormat="1" ht="15" customHeight="1">
      <c r="A31" s="634"/>
      <c r="B31" s="635"/>
      <c r="C31" s="636"/>
    </row>
    <row r="33" spans="1:3">
      <c r="A33" s="20"/>
      <c r="B33" s="20"/>
      <c r="C33" s="7"/>
    </row>
    <row r="34" spans="1:3">
      <c r="A34" s="21"/>
      <c r="B34" s="21"/>
      <c r="C34" s="10"/>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4"/>
  <sheetViews>
    <sheetView showGridLines="0" view="pageLayout" topLeftCell="A10" zoomScale="85" zoomScaleNormal="70" zoomScaleSheetLayoutView="70" zoomScalePageLayoutView="85" workbookViewId="0">
      <selection activeCell="A13" sqref="A13:C13"/>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567" t="s">
        <v>177</v>
      </c>
      <c r="B1" s="568"/>
      <c r="C1" s="569"/>
    </row>
    <row r="2" spans="1:20" ht="6" customHeight="1">
      <c r="C2" s="56"/>
    </row>
    <row r="3" spans="1:20" s="56" customFormat="1" ht="20.100000000000001" customHeight="1">
      <c r="A3" s="570" t="s">
        <v>320</v>
      </c>
      <c r="B3" s="571"/>
      <c r="C3" s="572"/>
      <c r="D3" s="57"/>
      <c r="E3" s="57"/>
      <c r="F3" s="57"/>
      <c r="G3" s="57"/>
      <c r="H3" s="57"/>
      <c r="I3" s="57"/>
      <c r="J3" s="57"/>
      <c r="K3" s="57"/>
      <c r="L3" s="57"/>
      <c r="M3" s="57"/>
      <c r="N3" s="57"/>
      <c r="O3" s="57"/>
      <c r="P3" s="57"/>
      <c r="Q3" s="57"/>
      <c r="R3" s="57"/>
      <c r="S3" s="57"/>
      <c r="T3" s="57"/>
    </row>
    <row r="4" spans="1:20" s="56" customFormat="1" ht="20.100000000000001" customHeight="1">
      <c r="A4" s="570" t="s">
        <v>315</v>
      </c>
      <c r="B4" s="571"/>
      <c r="C4" s="572"/>
      <c r="D4" s="57"/>
      <c r="E4" s="57"/>
      <c r="F4" s="57"/>
      <c r="G4" s="57"/>
      <c r="H4" s="57"/>
      <c r="I4" s="57"/>
      <c r="J4" s="57"/>
      <c r="K4" s="57"/>
      <c r="L4" s="57"/>
      <c r="M4" s="57"/>
      <c r="N4" s="57"/>
      <c r="O4" s="57"/>
      <c r="P4" s="57"/>
      <c r="Q4" s="57"/>
      <c r="R4" s="57"/>
      <c r="S4" s="57"/>
      <c r="T4" s="57"/>
    </row>
    <row r="5" spans="1:20" s="56" customFormat="1" ht="20.100000000000001" customHeight="1">
      <c r="A5" s="570" t="s">
        <v>342</v>
      </c>
      <c r="B5" s="571"/>
      <c r="C5" s="572"/>
      <c r="D5" s="57"/>
      <c r="E5" s="57"/>
      <c r="F5" s="57"/>
      <c r="G5" s="57"/>
      <c r="H5" s="57"/>
      <c r="I5" s="57"/>
      <c r="J5" s="57"/>
      <c r="K5" s="57"/>
      <c r="L5" s="57"/>
      <c r="M5" s="57"/>
      <c r="N5" s="57"/>
      <c r="O5" s="57"/>
      <c r="P5" s="57"/>
      <c r="Q5" s="57"/>
      <c r="R5" s="57"/>
      <c r="S5" s="57"/>
      <c r="T5" s="57"/>
    </row>
    <row r="6" spans="1:20" ht="30" customHeight="1">
      <c r="A6" s="637" t="s">
        <v>93</v>
      </c>
      <c r="B6" s="638"/>
      <c r="C6" s="639"/>
    </row>
    <row r="7" spans="1:20" s="32" customFormat="1" ht="15" customHeight="1">
      <c r="A7" s="61"/>
      <c r="B7" s="47"/>
      <c r="C7" s="120"/>
    </row>
    <row r="8" spans="1:20" s="32" customFormat="1" ht="15" customHeight="1">
      <c r="A8" s="648" t="s">
        <v>327</v>
      </c>
      <c r="B8" s="641"/>
      <c r="C8" s="642"/>
    </row>
    <row r="9" spans="1:20" s="32" customFormat="1" ht="15" customHeight="1">
      <c r="A9" s="631"/>
      <c r="B9" s="632"/>
      <c r="C9" s="633"/>
    </row>
    <row r="10" spans="1:20" s="32" customFormat="1" ht="15" customHeight="1">
      <c r="A10" s="631"/>
      <c r="B10" s="632"/>
      <c r="C10" s="633"/>
    </row>
    <row r="11" spans="1:20" s="32" customFormat="1" ht="15" customHeight="1">
      <c r="A11" s="631"/>
      <c r="B11" s="632"/>
      <c r="C11" s="633"/>
    </row>
    <row r="12" spans="1:20" s="32" customFormat="1" ht="15" customHeight="1">
      <c r="A12" s="631"/>
      <c r="B12" s="632"/>
      <c r="C12" s="633"/>
    </row>
    <row r="13" spans="1:20" s="32" customFormat="1" ht="15" customHeight="1">
      <c r="A13" s="631"/>
      <c r="B13" s="632"/>
      <c r="C13" s="633"/>
    </row>
    <row r="14" spans="1:20" s="32" customFormat="1" ht="15" customHeight="1">
      <c r="A14" s="631"/>
      <c r="B14" s="632"/>
      <c r="C14" s="633"/>
    </row>
    <row r="15" spans="1:20" s="32" customFormat="1" ht="15" customHeight="1">
      <c r="A15" s="631"/>
      <c r="B15" s="632"/>
      <c r="C15" s="633"/>
    </row>
    <row r="16" spans="1:20" s="32" customFormat="1" ht="15" customHeight="1">
      <c r="A16" s="631"/>
      <c r="B16" s="632"/>
      <c r="C16" s="633"/>
    </row>
    <row r="17" spans="1:3" s="32" customFormat="1" ht="15" customHeight="1">
      <c r="A17" s="631"/>
      <c r="B17" s="632"/>
      <c r="C17" s="633"/>
    </row>
    <row r="18" spans="1:3" s="32" customFormat="1" ht="15" customHeight="1">
      <c r="A18" s="631"/>
      <c r="B18" s="632"/>
      <c r="C18" s="633"/>
    </row>
    <row r="19" spans="1:3" s="32" customFormat="1" ht="15" customHeight="1">
      <c r="A19" s="631"/>
      <c r="B19" s="632"/>
      <c r="C19" s="633"/>
    </row>
    <row r="20" spans="1:3" s="32" customFormat="1" ht="15" customHeight="1">
      <c r="A20" s="631"/>
      <c r="B20" s="632"/>
      <c r="C20" s="633"/>
    </row>
    <row r="21" spans="1:3" s="32" customFormat="1" ht="15" customHeight="1">
      <c r="A21" s="631"/>
      <c r="B21" s="632"/>
      <c r="C21" s="633"/>
    </row>
    <row r="22" spans="1:3" s="32" customFormat="1" ht="15" customHeight="1">
      <c r="A22" s="631"/>
      <c r="B22" s="632"/>
      <c r="C22" s="633"/>
    </row>
    <row r="23" spans="1:3" s="32" customFormat="1" ht="15" customHeight="1">
      <c r="A23" s="631"/>
      <c r="B23" s="632"/>
      <c r="C23" s="633"/>
    </row>
    <row r="24" spans="1:3" s="32" customFormat="1" ht="15" customHeight="1">
      <c r="A24" s="631"/>
      <c r="B24" s="632"/>
      <c r="C24" s="633"/>
    </row>
    <row r="25" spans="1:3" s="32" customFormat="1" ht="15" customHeight="1">
      <c r="A25" s="631"/>
      <c r="B25" s="632"/>
      <c r="C25" s="633"/>
    </row>
    <row r="26" spans="1:3" s="32" customFormat="1" ht="15" customHeight="1">
      <c r="A26" s="631"/>
      <c r="B26" s="632"/>
      <c r="C26" s="633"/>
    </row>
    <row r="27" spans="1:3" s="32" customFormat="1" ht="15" customHeight="1">
      <c r="A27" s="631"/>
      <c r="B27" s="632"/>
      <c r="C27" s="633"/>
    </row>
    <row r="28" spans="1:3" s="32" customFormat="1" ht="15" customHeight="1">
      <c r="A28" s="631"/>
      <c r="B28" s="632"/>
      <c r="C28" s="633"/>
    </row>
    <row r="29" spans="1:3" s="32" customFormat="1" ht="15" customHeight="1">
      <c r="A29" s="631"/>
      <c r="B29" s="632"/>
      <c r="C29" s="633"/>
    </row>
    <row r="30" spans="1:3" s="32" customFormat="1" ht="15" customHeight="1">
      <c r="A30" s="631"/>
      <c r="B30" s="632"/>
      <c r="C30" s="633"/>
    </row>
    <row r="31" spans="1:3" s="32" customFormat="1" ht="15" customHeight="1">
      <c r="A31" s="634"/>
      <c r="B31" s="635"/>
      <c r="C31" s="636"/>
    </row>
    <row r="33" spans="1:3">
      <c r="A33" s="20"/>
      <c r="B33" s="20"/>
      <c r="C33" s="7"/>
    </row>
    <row r="34" spans="1:3">
      <c r="A34" s="21"/>
      <c r="B34" s="21"/>
      <c r="C34" s="10"/>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4"/>
  <sheetViews>
    <sheetView showGridLines="0" view="pageLayout" topLeftCell="A7" zoomScaleNormal="80" zoomScaleSheetLayoutView="70" workbookViewId="0">
      <selection activeCell="A13" sqref="A13:C13"/>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567" t="s">
        <v>177</v>
      </c>
      <c r="B1" s="568"/>
      <c r="C1" s="569"/>
    </row>
    <row r="2" spans="1:20" ht="6" customHeight="1">
      <c r="C2" s="56"/>
    </row>
    <row r="3" spans="1:20" s="56" customFormat="1" ht="20.100000000000001" customHeight="1">
      <c r="A3" s="570" t="s">
        <v>320</v>
      </c>
      <c r="B3" s="571"/>
      <c r="C3" s="572"/>
      <c r="D3" s="57"/>
      <c r="E3" s="57"/>
      <c r="F3" s="57"/>
      <c r="G3" s="57"/>
      <c r="H3" s="57"/>
      <c r="I3" s="57"/>
      <c r="J3" s="57"/>
      <c r="K3" s="57"/>
      <c r="L3" s="57"/>
      <c r="M3" s="57"/>
      <c r="N3" s="57"/>
      <c r="O3" s="57"/>
      <c r="P3" s="57"/>
      <c r="Q3" s="57"/>
      <c r="R3" s="57"/>
      <c r="S3" s="57"/>
      <c r="T3" s="57"/>
    </row>
    <row r="4" spans="1:20" s="56" customFormat="1" ht="20.100000000000001" customHeight="1">
      <c r="A4" s="570" t="s">
        <v>323</v>
      </c>
      <c r="B4" s="571"/>
      <c r="C4" s="572"/>
      <c r="D4" s="57"/>
      <c r="E4" s="57"/>
      <c r="F4" s="57"/>
      <c r="G4" s="57"/>
      <c r="H4" s="57"/>
      <c r="I4" s="57"/>
      <c r="J4" s="57"/>
      <c r="K4" s="57"/>
      <c r="L4" s="57"/>
      <c r="M4" s="57"/>
      <c r="N4" s="57"/>
      <c r="O4" s="57"/>
      <c r="P4" s="57"/>
      <c r="Q4" s="57"/>
      <c r="R4" s="57"/>
      <c r="S4" s="57"/>
      <c r="T4" s="57"/>
    </row>
    <row r="5" spans="1:20" s="56" customFormat="1" ht="20.100000000000001" customHeight="1">
      <c r="A5" s="570" t="s">
        <v>343</v>
      </c>
      <c r="B5" s="571"/>
      <c r="C5" s="572"/>
      <c r="D5" s="57"/>
      <c r="E5" s="57"/>
      <c r="F5" s="57"/>
      <c r="G5" s="57"/>
      <c r="H5" s="57"/>
      <c r="I5" s="57"/>
      <c r="J5" s="57"/>
      <c r="K5" s="57"/>
      <c r="L5" s="57"/>
      <c r="M5" s="57"/>
      <c r="N5" s="57"/>
      <c r="O5" s="57"/>
      <c r="P5" s="57"/>
      <c r="Q5" s="57"/>
      <c r="R5" s="57"/>
      <c r="S5" s="57"/>
      <c r="T5" s="57"/>
    </row>
    <row r="6" spans="1:20" ht="30" customHeight="1">
      <c r="A6" s="637" t="s">
        <v>93</v>
      </c>
      <c r="B6" s="638"/>
      <c r="C6" s="639"/>
    </row>
    <row r="7" spans="1:20" s="32" customFormat="1" ht="15" customHeight="1">
      <c r="A7" s="61"/>
      <c r="B7" s="47"/>
      <c r="C7" s="120"/>
    </row>
    <row r="8" spans="1:20" s="32" customFormat="1" ht="15" customHeight="1">
      <c r="A8" s="631"/>
      <c r="B8" s="632"/>
      <c r="C8" s="633"/>
    </row>
    <row r="9" spans="1:20" s="32" customFormat="1" ht="15" customHeight="1">
      <c r="A9" s="631"/>
      <c r="B9" s="632"/>
      <c r="C9" s="633"/>
    </row>
    <row r="10" spans="1:20" s="32" customFormat="1" ht="15" customHeight="1">
      <c r="A10" s="648" t="s">
        <v>327</v>
      </c>
      <c r="B10" s="641"/>
      <c r="C10" s="642"/>
    </row>
    <row r="11" spans="1:20" s="32" customFormat="1" ht="15" customHeight="1">
      <c r="A11" s="631"/>
      <c r="B11" s="632"/>
      <c r="C11" s="633"/>
    </row>
    <row r="12" spans="1:20" s="32" customFormat="1" ht="15" customHeight="1">
      <c r="A12" s="631"/>
      <c r="B12" s="632"/>
      <c r="C12" s="633"/>
    </row>
    <row r="13" spans="1:20" s="32" customFormat="1" ht="15" customHeight="1">
      <c r="A13" s="631"/>
      <c r="B13" s="632"/>
      <c r="C13" s="633"/>
    </row>
    <row r="14" spans="1:20" s="32" customFormat="1" ht="15" customHeight="1">
      <c r="A14" s="631"/>
      <c r="B14" s="632"/>
      <c r="C14" s="633"/>
    </row>
    <row r="15" spans="1:20" s="32" customFormat="1" ht="15" customHeight="1">
      <c r="A15" s="631"/>
      <c r="B15" s="632"/>
      <c r="C15" s="633"/>
    </row>
    <row r="16" spans="1:20" s="32" customFormat="1" ht="15" customHeight="1">
      <c r="A16" s="631"/>
      <c r="B16" s="632"/>
      <c r="C16" s="633"/>
    </row>
    <row r="17" spans="1:3" s="32" customFormat="1" ht="15" customHeight="1">
      <c r="A17" s="631"/>
      <c r="B17" s="632"/>
      <c r="C17" s="633"/>
    </row>
    <row r="18" spans="1:3" s="32" customFormat="1" ht="15" customHeight="1">
      <c r="A18" s="631"/>
      <c r="B18" s="632"/>
      <c r="C18" s="633"/>
    </row>
    <row r="19" spans="1:3" s="32" customFormat="1" ht="15" customHeight="1">
      <c r="A19" s="631"/>
      <c r="B19" s="632"/>
      <c r="C19" s="633"/>
    </row>
    <row r="20" spans="1:3" s="32" customFormat="1" ht="15" customHeight="1">
      <c r="A20" s="631"/>
      <c r="B20" s="632"/>
      <c r="C20" s="633"/>
    </row>
    <row r="21" spans="1:3" s="32" customFormat="1" ht="15" customHeight="1">
      <c r="A21" s="631"/>
      <c r="B21" s="632"/>
      <c r="C21" s="633"/>
    </row>
    <row r="22" spans="1:3" s="32" customFormat="1" ht="15" customHeight="1">
      <c r="A22" s="631"/>
      <c r="B22" s="632"/>
      <c r="C22" s="633"/>
    </row>
    <row r="23" spans="1:3" s="32" customFormat="1" ht="15" customHeight="1">
      <c r="A23" s="631"/>
      <c r="B23" s="632"/>
      <c r="C23" s="633"/>
    </row>
    <row r="24" spans="1:3" s="32" customFormat="1" ht="15" customHeight="1">
      <c r="A24" s="631"/>
      <c r="B24" s="632"/>
      <c r="C24" s="633"/>
    </row>
    <row r="25" spans="1:3" s="32" customFormat="1" ht="15" customHeight="1">
      <c r="A25" s="631"/>
      <c r="B25" s="632"/>
      <c r="C25" s="633"/>
    </row>
    <row r="26" spans="1:3" s="32" customFormat="1" ht="15" customHeight="1">
      <c r="A26" s="631"/>
      <c r="B26" s="632"/>
      <c r="C26" s="633"/>
    </row>
    <row r="27" spans="1:3" s="32" customFormat="1" ht="15" customHeight="1">
      <c r="A27" s="631"/>
      <c r="B27" s="632"/>
      <c r="C27" s="633"/>
    </row>
    <row r="28" spans="1:3" s="32" customFormat="1" ht="15" customHeight="1">
      <c r="A28" s="631"/>
      <c r="B28" s="632"/>
      <c r="C28" s="633"/>
    </row>
    <row r="29" spans="1:3" s="32" customFormat="1" ht="15" customHeight="1">
      <c r="A29" s="631"/>
      <c r="B29" s="632"/>
      <c r="C29" s="633"/>
    </row>
    <row r="30" spans="1:3" s="32" customFormat="1" ht="15" customHeight="1">
      <c r="A30" s="631"/>
      <c r="B30" s="632"/>
      <c r="C30" s="633"/>
    </row>
    <row r="31" spans="1:3" s="32" customFormat="1" ht="15" customHeight="1">
      <c r="A31" s="634"/>
      <c r="B31" s="635"/>
      <c r="C31" s="636"/>
    </row>
    <row r="33" spans="1:3">
      <c r="A33" s="20"/>
      <c r="B33" s="20"/>
      <c r="C33" s="7"/>
    </row>
    <row r="34" spans="1:3">
      <c r="A34" s="21"/>
      <c r="B34" s="21"/>
      <c r="C34" s="10"/>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4"/>
  <sheetViews>
    <sheetView showGridLines="0" view="pageLayout" topLeftCell="A10" zoomScaleNormal="80" zoomScaleSheetLayoutView="70" workbookViewId="0">
      <selection activeCell="A5" sqref="A5:C5"/>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567" t="s">
        <v>177</v>
      </c>
      <c r="B1" s="568"/>
      <c r="C1" s="569"/>
    </row>
    <row r="2" spans="1:20" ht="6" customHeight="1">
      <c r="C2" s="56"/>
    </row>
    <row r="3" spans="1:20" s="56" customFormat="1" ht="20.100000000000001" customHeight="1">
      <c r="A3" s="570" t="s">
        <v>320</v>
      </c>
      <c r="B3" s="571"/>
      <c r="C3" s="572"/>
      <c r="D3" s="57"/>
      <c r="E3" s="57"/>
      <c r="F3" s="57"/>
      <c r="G3" s="57"/>
      <c r="H3" s="57"/>
      <c r="I3" s="57"/>
      <c r="J3" s="57"/>
      <c r="K3" s="57"/>
      <c r="L3" s="57"/>
      <c r="M3" s="57"/>
      <c r="N3" s="57"/>
      <c r="O3" s="57"/>
      <c r="P3" s="57"/>
      <c r="Q3" s="57"/>
      <c r="R3" s="57"/>
      <c r="S3" s="57"/>
      <c r="T3" s="57"/>
    </row>
    <row r="4" spans="1:20" s="56" customFormat="1" ht="20.100000000000001" customHeight="1">
      <c r="A4" s="570" t="s">
        <v>315</v>
      </c>
      <c r="B4" s="571"/>
      <c r="C4" s="572"/>
      <c r="D4" s="57"/>
      <c r="E4" s="57"/>
      <c r="F4" s="57"/>
      <c r="G4" s="57"/>
      <c r="H4" s="57"/>
      <c r="I4" s="57"/>
      <c r="J4" s="57"/>
      <c r="K4" s="57"/>
      <c r="L4" s="57"/>
      <c r="M4" s="57"/>
      <c r="N4" s="57"/>
      <c r="O4" s="57"/>
      <c r="P4" s="57"/>
      <c r="Q4" s="57"/>
      <c r="R4" s="57"/>
      <c r="S4" s="57"/>
      <c r="T4" s="57"/>
    </row>
    <row r="5" spans="1:20" s="56" customFormat="1" ht="35.25" customHeight="1">
      <c r="A5" s="570" t="s">
        <v>578</v>
      </c>
      <c r="B5" s="571"/>
      <c r="C5" s="572"/>
      <c r="D5" s="57"/>
      <c r="E5" s="57"/>
      <c r="F5" s="57"/>
      <c r="G5" s="57"/>
      <c r="H5" s="57"/>
      <c r="I5" s="57"/>
      <c r="J5" s="57"/>
      <c r="K5" s="57"/>
      <c r="L5" s="57"/>
      <c r="M5" s="57"/>
      <c r="N5" s="57"/>
      <c r="O5" s="57"/>
      <c r="P5" s="57"/>
      <c r="Q5" s="57"/>
      <c r="R5" s="57"/>
      <c r="S5" s="57"/>
      <c r="T5" s="57"/>
    </row>
    <row r="6" spans="1:20" ht="30" customHeight="1">
      <c r="A6" s="637" t="s">
        <v>93</v>
      </c>
      <c r="B6" s="638"/>
      <c r="C6" s="639"/>
    </row>
    <row r="7" spans="1:20" s="32" customFormat="1" ht="15" customHeight="1">
      <c r="A7" s="61"/>
      <c r="B7" s="47"/>
      <c r="C7" s="344"/>
    </row>
    <row r="8" spans="1:20" s="32" customFormat="1" ht="15" customHeight="1">
      <c r="A8" s="648" t="s">
        <v>327</v>
      </c>
      <c r="B8" s="641"/>
      <c r="C8" s="642"/>
    </row>
    <row r="9" spans="1:20" s="32" customFormat="1" ht="15" customHeight="1">
      <c r="A9" s="631"/>
      <c r="B9" s="632"/>
      <c r="C9" s="633"/>
    </row>
    <row r="10" spans="1:20" s="32" customFormat="1" ht="15" customHeight="1">
      <c r="A10" s="631"/>
      <c r="B10" s="632"/>
      <c r="C10" s="633"/>
    </row>
    <row r="11" spans="1:20" s="32" customFormat="1" ht="15" customHeight="1">
      <c r="A11" s="631"/>
      <c r="B11" s="632"/>
      <c r="C11" s="633"/>
    </row>
    <row r="12" spans="1:20" s="32" customFormat="1" ht="15" customHeight="1">
      <c r="A12" s="631"/>
      <c r="B12" s="632"/>
      <c r="C12" s="633"/>
    </row>
    <row r="13" spans="1:20" s="32" customFormat="1" ht="15" customHeight="1">
      <c r="A13" s="631"/>
      <c r="B13" s="632"/>
      <c r="C13" s="633"/>
    </row>
    <row r="14" spans="1:20" s="32" customFormat="1" ht="15" customHeight="1">
      <c r="A14" s="631"/>
      <c r="B14" s="632"/>
      <c r="C14" s="633"/>
    </row>
    <row r="15" spans="1:20" s="32" customFormat="1" ht="15" customHeight="1">
      <c r="A15" s="631"/>
      <c r="B15" s="632"/>
      <c r="C15" s="633"/>
    </row>
    <row r="16" spans="1:20" s="32" customFormat="1" ht="15" customHeight="1">
      <c r="A16" s="631"/>
      <c r="B16" s="632"/>
      <c r="C16" s="633"/>
    </row>
    <row r="17" spans="1:3" s="32" customFormat="1" ht="15" customHeight="1">
      <c r="A17" s="631"/>
      <c r="B17" s="632"/>
      <c r="C17" s="633"/>
    </row>
    <row r="18" spans="1:3" s="32" customFormat="1" ht="15" customHeight="1">
      <c r="A18" s="631"/>
      <c r="B18" s="632"/>
      <c r="C18" s="633"/>
    </row>
    <row r="19" spans="1:3" s="32" customFormat="1" ht="15" customHeight="1">
      <c r="A19" s="631"/>
      <c r="B19" s="632"/>
      <c r="C19" s="633"/>
    </row>
    <row r="20" spans="1:3" s="32" customFormat="1" ht="15" customHeight="1">
      <c r="A20" s="631"/>
      <c r="B20" s="632"/>
      <c r="C20" s="633"/>
    </row>
    <row r="21" spans="1:3" s="32" customFormat="1" ht="15" customHeight="1">
      <c r="A21" s="631"/>
      <c r="B21" s="632"/>
      <c r="C21" s="633"/>
    </row>
    <row r="22" spans="1:3" s="32" customFormat="1" ht="15" customHeight="1">
      <c r="A22" s="631"/>
      <c r="B22" s="632"/>
      <c r="C22" s="633"/>
    </row>
    <row r="23" spans="1:3" s="32" customFormat="1" ht="15" customHeight="1">
      <c r="A23" s="631"/>
      <c r="B23" s="632"/>
      <c r="C23" s="633"/>
    </row>
    <row r="24" spans="1:3" s="32" customFormat="1" ht="15" customHeight="1">
      <c r="A24" s="631"/>
      <c r="B24" s="632"/>
      <c r="C24" s="633"/>
    </row>
    <row r="25" spans="1:3" s="32" customFormat="1" ht="15" customHeight="1">
      <c r="A25" s="631"/>
      <c r="B25" s="632"/>
      <c r="C25" s="633"/>
    </row>
    <row r="26" spans="1:3" s="32" customFormat="1" ht="15" customHeight="1">
      <c r="A26" s="631"/>
      <c r="B26" s="632"/>
      <c r="C26" s="633"/>
    </row>
    <row r="27" spans="1:3" s="32" customFormat="1" ht="15" customHeight="1">
      <c r="A27" s="631"/>
      <c r="B27" s="632"/>
      <c r="C27" s="633"/>
    </row>
    <row r="28" spans="1:3" s="32" customFormat="1" ht="15" customHeight="1">
      <c r="A28" s="631"/>
      <c r="B28" s="632"/>
      <c r="C28" s="633"/>
    </row>
    <row r="29" spans="1:3" s="32" customFormat="1" ht="15" customHeight="1">
      <c r="A29" s="631"/>
      <c r="B29" s="632"/>
      <c r="C29" s="633"/>
    </row>
    <row r="30" spans="1:3" s="32" customFormat="1" ht="15" customHeight="1">
      <c r="A30" s="631"/>
      <c r="B30" s="632"/>
      <c r="C30" s="633"/>
    </row>
    <row r="31" spans="1:3" s="32" customFormat="1" ht="15" customHeight="1">
      <c r="A31" s="634"/>
      <c r="B31" s="635"/>
      <c r="C31" s="636"/>
    </row>
    <row r="33" spans="1:3">
      <c r="A33" s="20"/>
      <c r="B33" s="20"/>
      <c r="C33" s="7"/>
    </row>
    <row r="34" spans="1:3">
      <c r="A34" s="21"/>
      <c r="B34" s="21"/>
      <c r="C34" s="10"/>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4"/>
  <sheetViews>
    <sheetView showGridLines="0" view="pageLayout" zoomScale="70" zoomScaleNormal="80" zoomScaleSheetLayoutView="70" zoomScalePageLayoutView="70" workbookViewId="0">
      <selection activeCell="A17" sqref="A17:C17"/>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567" t="s">
        <v>177</v>
      </c>
      <c r="B1" s="568"/>
      <c r="C1" s="569"/>
    </row>
    <row r="2" spans="1:20" ht="6" customHeight="1">
      <c r="C2" s="56"/>
    </row>
    <row r="3" spans="1:20" s="56" customFormat="1" ht="20.100000000000001" customHeight="1">
      <c r="A3" s="570" t="s">
        <v>320</v>
      </c>
      <c r="B3" s="571"/>
      <c r="C3" s="572"/>
      <c r="D3" s="57"/>
      <c r="E3" s="57"/>
      <c r="F3" s="57"/>
      <c r="G3" s="57"/>
      <c r="H3" s="57"/>
      <c r="I3" s="57"/>
      <c r="J3" s="57"/>
      <c r="K3" s="57"/>
      <c r="L3" s="57"/>
      <c r="M3" s="57"/>
      <c r="N3" s="57"/>
      <c r="O3" s="57"/>
      <c r="P3" s="57"/>
      <c r="Q3" s="57"/>
      <c r="R3" s="57"/>
      <c r="S3" s="57"/>
      <c r="T3" s="57"/>
    </row>
    <row r="4" spans="1:20" s="56" customFormat="1" ht="20.100000000000001" customHeight="1">
      <c r="A4" s="570" t="s">
        <v>323</v>
      </c>
      <c r="B4" s="571"/>
      <c r="C4" s="572"/>
      <c r="D4" s="57"/>
      <c r="E4" s="57"/>
      <c r="F4" s="57"/>
      <c r="G4" s="57"/>
      <c r="H4" s="57"/>
      <c r="I4" s="57"/>
      <c r="J4" s="57"/>
      <c r="K4" s="57"/>
      <c r="L4" s="57"/>
      <c r="M4" s="57"/>
      <c r="N4" s="57"/>
      <c r="O4" s="57"/>
      <c r="P4" s="57"/>
      <c r="Q4" s="57"/>
      <c r="R4" s="57"/>
      <c r="S4" s="57"/>
      <c r="T4" s="57"/>
    </row>
    <row r="5" spans="1:20" s="56" customFormat="1" ht="44.25" customHeight="1">
      <c r="A5" s="570" t="s">
        <v>579</v>
      </c>
      <c r="B5" s="571"/>
      <c r="C5" s="572"/>
      <c r="D5" s="57"/>
      <c r="E5" s="57"/>
      <c r="F5" s="57"/>
      <c r="G5" s="57"/>
      <c r="H5" s="57"/>
      <c r="I5" s="57"/>
      <c r="J5" s="57"/>
      <c r="K5" s="57"/>
      <c r="L5" s="57"/>
      <c r="M5" s="57"/>
      <c r="N5" s="57"/>
      <c r="O5" s="57"/>
      <c r="P5" s="57"/>
      <c r="Q5" s="57"/>
      <c r="R5" s="57"/>
      <c r="S5" s="57"/>
      <c r="T5" s="57"/>
    </row>
    <row r="6" spans="1:20" ht="30" customHeight="1">
      <c r="A6" s="637" t="s">
        <v>93</v>
      </c>
      <c r="B6" s="638"/>
      <c r="C6" s="639"/>
    </row>
    <row r="7" spans="1:20" s="32" customFormat="1" ht="15" customHeight="1">
      <c r="A7" s="61"/>
      <c r="B7" s="47"/>
      <c r="C7" s="344"/>
    </row>
    <row r="8" spans="1:20" s="32" customFormat="1" ht="15" customHeight="1">
      <c r="A8" s="631"/>
      <c r="B8" s="632"/>
      <c r="C8" s="633"/>
    </row>
    <row r="9" spans="1:20" s="32" customFormat="1" ht="15" customHeight="1">
      <c r="A9" s="631"/>
      <c r="B9" s="632"/>
      <c r="C9" s="633"/>
    </row>
    <row r="10" spans="1:20" s="32" customFormat="1" ht="15" customHeight="1">
      <c r="A10" s="648" t="s">
        <v>327</v>
      </c>
      <c r="B10" s="641"/>
      <c r="C10" s="642"/>
    </row>
    <row r="11" spans="1:20" s="32" customFormat="1" ht="15" customHeight="1">
      <c r="A11" s="631"/>
      <c r="B11" s="632"/>
      <c r="C11" s="633"/>
    </row>
    <row r="12" spans="1:20" s="32" customFormat="1" ht="15" customHeight="1">
      <c r="A12" s="631"/>
      <c r="B12" s="632"/>
      <c r="C12" s="633"/>
    </row>
    <row r="13" spans="1:20" s="32" customFormat="1" ht="15" customHeight="1">
      <c r="A13" s="631"/>
      <c r="B13" s="632"/>
      <c r="C13" s="633"/>
    </row>
    <row r="14" spans="1:20" s="32" customFormat="1" ht="15" customHeight="1">
      <c r="A14" s="631"/>
      <c r="B14" s="632"/>
      <c r="C14" s="633"/>
    </row>
    <row r="15" spans="1:20" s="32" customFormat="1" ht="15" customHeight="1">
      <c r="A15" s="631"/>
      <c r="B15" s="632"/>
      <c r="C15" s="633"/>
    </row>
    <row r="16" spans="1:20" s="32" customFormat="1" ht="15" customHeight="1">
      <c r="A16" s="631"/>
      <c r="B16" s="632"/>
      <c r="C16" s="633"/>
    </row>
    <row r="17" spans="1:3" s="32" customFormat="1" ht="15" customHeight="1">
      <c r="A17" s="631"/>
      <c r="B17" s="632"/>
      <c r="C17" s="633"/>
    </row>
    <row r="18" spans="1:3" s="32" customFormat="1" ht="15" customHeight="1">
      <c r="A18" s="631"/>
      <c r="B18" s="632"/>
      <c r="C18" s="633"/>
    </row>
    <row r="19" spans="1:3" s="32" customFormat="1" ht="15" customHeight="1">
      <c r="A19" s="631"/>
      <c r="B19" s="632"/>
      <c r="C19" s="633"/>
    </row>
    <row r="20" spans="1:3" s="32" customFormat="1" ht="15" customHeight="1">
      <c r="A20" s="631"/>
      <c r="B20" s="632"/>
      <c r="C20" s="633"/>
    </row>
    <row r="21" spans="1:3" s="32" customFormat="1" ht="15" customHeight="1">
      <c r="A21" s="631"/>
      <c r="B21" s="632"/>
      <c r="C21" s="633"/>
    </row>
    <row r="22" spans="1:3" s="32" customFormat="1" ht="15" customHeight="1">
      <c r="A22" s="631"/>
      <c r="B22" s="632"/>
      <c r="C22" s="633"/>
    </row>
    <row r="23" spans="1:3" s="32" customFormat="1" ht="15" customHeight="1">
      <c r="A23" s="631"/>
      <c r="B23" s="632"/>
      <c r="C23" s="633"/>
    </row>
    <row r="24" spans="1:3" s="32" customFormat="1" ht="15" customHeight="1">
      <c r="A24" s="631"/>
      <c r="B24" s="632"/>
      <c r="C24" s="633"/>
    </row>
    <row r="25" spans="1:3" s="32" customFormat="1" ht="15" customHeight="1">
      <c r="A25" s="631"/>
      <c r="B25" s="632"/>
      <c r="C25" s="633"/>
    </row>
    <row r="26" spans="1:3" s="32" customFormat="1" ht="15" customHeight="1">
      <c r="A26" s="631"/>
      <c r="B26" s="632"/>
      <c r="C26" s="633"/>
    </row>
    <row r="27" spans="1:3" s="32" customFormat="1" ht="15" customHeight="1">
      <c r="A27" s="631"/>
      <c r="B27" s="632"/>
      <c r="C27" s="633"/>
    </row>
    <row r="28" spans="1:3" s="32" customFormat="1" ht="15" customHeight="1">
      <c r="A28" s="631"/>
      <c r="B28" s="632"/>
      <c r="C28" s="633"/>
    </row>
    <row r="29" spans="1:3" s="32" customFormat="1" ht="15" customHeight="1">
      <c r="A29" s="631"/>
      <c r="B29" s="632"/>
      <c r="C29" s="633"/>
    </row>
    <row r="30" spans="1:3" s="32" customFormat="1" ht="15" customHeight="1">
      <c r="A30" s="631"/>
      <c r="B30" s="632"/>
      <c r="C30" s="633"/>
    </row>
    <row r="31" spans="1:3" s="32" customFormat="1" ht="15" customHeight="1">
      <c r="A31" s="634"/>
      <c r="B31" s="635"/>
      <c r="C31" s="636"/>
    </row>
    <row r="33" spans="1:3">
      <c r="A33" s="20"/>
      <c r="B33" s="20"/>
      <c r="C33" s="7"/>
    </row>
    <row r="34" spans="1:3">
      <c r="A34" s="21"/>
      <c r="B34" s="21"/>
      <c r="C34" s="10"/>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4"/>
  <sheetViews>
    <sheetView showGridLines="0" view="pageLayout" topLeftCell="A7" zoomScale="70" zoomScaleNormal="80" zoomScaleSheetLayoutView="70" zoomScalePageLayoutView="70" workbookViewId="0">
      <selection activeCell="A10" sqref="A10:C10"/>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567" t="s">
        <v>177</v>
      </c>
      <c r="B1" s="568"/>
      <c r="C1" s="569"/>
    </row>
    <row r="2" spans="1:20" ht="6" customHeight="1">
      <c r="C2" s="56"/>
    </row>
    <row r="3" spans="1:20" s="56" customFormat="1" ht="20.100000000000001" customHeight="1">
      <c r="A3" s="570" t="s">
        <v>320</v>
      </c>
      <c r="B3" s="571"/>
      <c r="C3" s="572"/>
      <c r="D3" s="57"/>
      <c r="E3" s="57"/>
      <c r="F3" s="57"/>
      <c r="G3" s="57"/>
      <c r="H3" s="57"/>
      <c r="I3" s="57"/>
      <c r="J3" s="57"/>
      <c r="K3" s="57"/>
      <c r="L3" s="57"/>
      <c r="M3" s="57"/>
      <c r="N3" s="57"/>
      <c r="O3" s="57"/>
      <c r="P3" s="57"/>
      <c r="Q3" s="57"/>
      <c r="R3" s="57"/>
      <c r="S3" s="57"/>
      <c r="T3" s="57"/>
    </row>
    <row r="4" spans="1:20" s="56" customFormat="1" ht="20.100000000000001" customHeight="1">
      <c r="A4" s="570" t="s">
        <v>315</v>
      </c>
      <c r="B4" s="571"/>
      <c r="C4" s="572"/>
      <c r="D4" s="57"/>
      <c r="E4" s="57"/>
      <c r="F4" s="57"/>
      <c r="G4" s="57"/>
      <c r="H4" s="57"/>
      <c r="I4" s="57"/>
      <c r="J4" s="57"/>
      <c r="K4" s="57"/>
      <c r="L4" s="57"/>
      <c r="M4" s="57"/>
      <c r="N4" s="57"/>
      <c r="O4" s="57"/>
      <c r="P4" s="57"/>
      <c r="Q4" s="57"/>
      <c r="R4" s="57"/>
      <c r="S4" s="57"/>
      <c r="T4" s="57"/>
    </row>
    <row r="5" spans="1:20" s="56" customFormat="1" ht="20.100000000000001" customHeight="1">
      <c r="A5" s="570" t="s">
        <v>344</v>
      </c>
      <c r="B5" s="571"/>
      <c r="C5" s="572"/>
      <c r="D5" s="57"/>
      <c r="E5" s="57"/>
      <c r="F5" s="57"/>
      <c r="G5" s="57"/>
      <c r="H5" s="57"/>
      <c r="I5" s="57"/>
      <c r="J5" s="57"/>
      <c r="K5" s="57"/>
      <c r="L5" s="57"/>
      <c r="M5" s="57"/>
      <c r="N5" s="57"/>
      <c r="O5" s="57"/>
      <c r="P5" s="57"/>
      <c r="Q5" s="57"/>
      <c r="R5" s="57"/>
      <c r="S5" s="57"/>
      <c r="T5" s="57"/>
    </row>
    <row r="6" spans="1:20" ht="30" customHeight="1">
      <c r="A6" s="637" t="s">
        <v>93</v>
      </c>
      <c r="B6" s="638"/>
      <c r="C6" s="639"/>
    </row>
    <row r="7" spans="1:20" s="32" customFormat="1" ht="15" customHeight="1">
      <c r="A7" s="61"/>
      <c r="B7" s="47"/>
      <c r="C7" s="120"/>
    </row>
    <row r="8" spans="1:20" s="32" customFormat="1" ht="15" customHeight="1">
      <c r="A8" s="631"/>
      <c r="B8" s="632"/>
      <c r="C8" s="633"/>
    </row>
    <row r="9" spans="1:20" s="32" customFormat="1" ht="15" customHeight="1">
      <c r="A9" s="640" t="s">
        <v>589</v>
      </c>
      <c r="B9" s="641"/>
      <c r="C9" s="642"/>
    </row>
    <row r="10" spans="1:20" s="32" customFormat="1" ht="15" customHeight="1">
      <c r="A10" s="648"/>
      <c r="B10" s="641"/>
      <c r="C10" s="642"/>
    </row>
    <row r="11" spans="1:20" s="32" customFormat="1" ht="15" customHeight="1">
      <c r="A11" s="640" t="s">
        <v>588</v>
      </c>
      <c r="B11" s="641"/>
      <c r="C11" s="642"/>
    </row>
    <row r="12" spans="1:20" s="32" customFormat="1" ht="15" customHeight="1">
      <c r="A12" s="631"/>
      <c r="B12" s="632"/>
      <c r="C12" s="633"/>
    </row>
    <row r="13" spans="1:20" s="32" customFormat="1" ht="15" customHeight="1">
      <c r="A13" s="631"/>
      <c r="B13" s="632"/>
      <c r="C13" s="633"/>
    </row>
    <row r="14" spans="1:20" s="32" customFormat="1" ht="15" customHeight="1">
      <c r="A14" s="631"/>
      <c r="B14" s="632"/>
      <c r="C14" s="633"/>
    </row>
    <row r="15" spans="1:20" s="32" customFormat="1" ht="15" customHeight="1">
      <c r="A15" s="631"/>
      <c r="B15" s="632"/>
      <c r="C15" s="633"/>
    </row>
    <row r="16" spans="1:20" s="32" customFormat="1" ht="15" customHeight="1">
      <c r="A16" s="631"/>
      <c r="B16" s="632"/>
      <c r="C16" s="633"/>
    </row>
    <row r="17" spans="1:3" s="32" customFormat="1" ht="15" customHeight="1">
      <c r="A17" s="631"/>
      <c r="B17" s="632"/>
      <c r="C17" s="633"/>
    </row>
    <row r="18" spans="1:3" s="32" customFormat="1" ht="15" customHeight="1">
      <c r="A18" s="631"/>
      <c r="B18" s="632"/>
      <c r="C18" s="633"/>
    </row>
    <row r="19" spans="1:3" s="32" customFormat="1" ht="15" customHeight="1">
      <c r="A19" s="631"/>
      <c r="B19" s="632"/>
      <c r="C19" s="633"/>
    </row>
    <row r="20" spans="1:3" s="32" customFormat="1" ht="15" customHeight="1">
      <c r="A20" s="631"/>
      <c r="B20" s="632"/>
      <c r="C20" s="633"/>
    </row>
    <row r="21" spans="1:3" s="32" customFormat="1" ht="15" customHeight="1">
      <c r="A21" s="631"/>
      <c r="B21" s="632"/>
      <c r="C21" s="633"/>
    </row>
    <row r="22" spans="1:3" s="32" customFormat="1" ht="15" customHeight="1">
      <c r="A22" s="631"/>
      <c r="B22" s="632"/>
      <c r="C22" s="633"/>
    </row>
    <row r="23" spans="1:3" s="32" customFormat="1" ht="15" customHeight="1">
      <c r="A23" s="631"/>
      <c r="B23" s="632"/>
      <c r="C23" s="633"/>
    </row>
    <row r="24" spans="1:3" s="32" customFormat="1" ht="15" customHeight="1">
      <c r="A24" s="631"/>
      <c r="B24" s="632"/>
      <c r="C24" s="633"/>
    </row>
    <row r="25" spans="1:3" s="32" customFormat="1" ht="15" customHeight="1">
      <c r="A25" s="631"/>
      <c r="B25" s="632"/>
      <c r="C25" s="633"/>
    </row>
    <row r="26" spans="1:3" s="32" customFormat="1" ht="15" customHeight="1">
      <c r="A26" s="631"/>
      <c r="B26" s="632"/>
      <c r="C26" s="633"/>
    </row>
    <row r="27" spans="1:3" s="32" customFormat="1" ht="15" customHeight="1">
      <c r="A27" s="631"/>
      <c r="B27" s="632"/>
      <c r="C27" s="633"/>
    </row>
    <row r="28" spans="1:3" s="32" customFormat="1" ht="15" customHeight="1">
      <c r="A28" s="631"/>
      <c r="B28" s="632"/>
      <c r="C28" s="633"/>
    </row>
    <row r="29" spans="1:3" s="32" customFormat="1" ht="15" customHeight="1">
      <c r="A29" s="631"/>
      <c r="B29" s="632"/>
      <c r="C29" s="633"/>
    </row>
    <row r="30" spans="1:3" s="32" customFormat="1" ht="15" customHeight="1">
      <c r="A30" s="631"/>
      <c r="B30" s="632"/>
      <c r="C30" s="633"/>
    </row>
    <row r="31" spans="1:3" s="32" customFormat="1" ht="15" customHeight="1">
      <c r="A31" s="634"/>
      <c r="B31" s="635"/>
      <c r="C31" s="636"/>
    </row>
    <row r="33" spans="1:3">
      <c r="A33" s="20"/>
      <c r="B33" s="20"/>
      <c r="C33" s="7"/>
    </row>
    <row r="34" spans="1:3">
      <c r="A34" s="21"/>
      <c r="B34" s="21"/>
      <c r="C34" s="10"/>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4"/>
  <sheetViews>
    <sheetView showGridLines="0" view="pageLayout" topLeftCell="A2" zoomScale="85" zoomScaleNormal="70" zoomScaleSheetLayoutView="70" zoomScalePageLayoutView="85" workbookViewId="0">
      <selection activeCell="A9" sqref="A9:C9"/>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567" t="s">
        <v>177</v>
      </c>
      <c r="B1" s="568"/>
      <c r="C1" s="569"/>
    </row>
    <row r="2" spans="1:20" ht="6" customHeight="1">
      <c r="C2" s="56"/>
    </row>
    <row r="3" spans="1:20" s="56" customFormat="1" ht="20.100000000000001" customHeight="1">
      <c r="A3" s="570" t="s">
        <v>320</v>
      </c>
      <c r="B3" s="571"/>
      <c r="C3" s="572"/>
      <c r="D3" s="57"/>
      <c r="E3" s="57"/>
      <c r="F3" s="57"/>
      <c r="G3" s="57"/>
      <c r="H3" s="57"/>
      <c r="I3" s="57"/>
      <c r="J3" s="57"/>
      <c r="K3" s="57"/>
      <c r="L3" s="57"/>
      <c r="M3" s="57"/>
      <c r="N3" s="57"/>
      <c r="O3" s="57"/>
      <c r="P3" s="57"/>
      <c r="Q3" s="57"/>
      <c r="R3" s="57"/>
      <c r="S3" s="57"/>
      <c r="T3" s="57"/>
    </row>
    <row r="4" spans="1:20" s="56" customFormat="1" ht="20.100000000000001" customHeight="1">
      <c r="A4" s="570" t="s">
        <v>315</v>
      </c>
      <c r="B4" s="571"/>
      <c r="C4" s="572"/>
      <c r="D4" s="57"/>
      <c r="E4" s="57"/>
      <c r="F4" s="57"/>
      <c r="G4" s="57"/>
      <c r="H4" s="57"/>
      <c r="I4" s="57"/>
      <c r="J4" s="57"/>
      <c r="K4" s="57"/>
      <c r="L4" s="57"/>
      <c r="M4" s="57"/>
      <c r="N4" s="57"/>
      <c r="O4" s="57"/>
      <c r="P4" s="57"/>
      <c r="Q4" s="57"/>
      <c r="R4" s="57"/>
      <c r="S4" s="57"/>
      <c r="T4" s="57"/>
    </row>
    <row r="5" spans="1:20" s="56" customFormat="1" ht="20.100000000000001" customHeight="1">
      <c r="A5" s="570" t="s">
        <v>345</v>
      </c>
      <c r="B5" s="571"/>
      <c r="C5" s="572"/>
      <c r="D5" s="57"/>
      <c r="E5" s="57"/>
      <c r="F5" s="57"/>
      <c r="G5" s="57"/>
      <c r="H5" s="57"/>
      <c r="I5" s="57"/>
      <c r="J5" s="57"/>
      <c r="K5" s="57"/>
      <c r="L5" s="57"/>
      <c r="M5" s="57"/>
      <c r="N5" s="57"/>
      <c r="O5" s="57"/>
      <c r="P5" s="57"/>
      <c r="Q5" s="57"/>
      <c r="R5" s="57"/>
      <c r="S5" s="57"/>
      <c r="T5" s="57"/>
    </row>
    <row r="6" spans="1:20" ht="30" customHeight="1">
      <c r="A6" s="637" t="s">
        <v>93</v>
      </c>
      <c r="B6" s="638"/>
      <c r="C6" s="639"/>
    </row>
    <row r="7" spans="1:20" s="32" customFormat="1" ht="15" customHeight="1">
      <c r="A7" s="61"/>
      <c r="B7" s="47"/>
      <c r="C7" s="120"/>
    </row>
    <row r="8" spans="1:20" s="32" customFormat="1" ht="15" customHeight="1">
      <c r="A8" s="631"/>
      <c r="B8" s="632"/>
      <c r="C8" s="633"/>
    </row>
    <row r="9" spans="1:20" s="32" customFormat="1" ht="15" customHeight="1">
      <c r="A9" s="648" t="s">
        <v>327</v>
      </c>
      <c r="B9" s="641"/>
      <c r="C9" s="642"/>
    </row>
    <row r="10" spans="1:20" s="32" customFormat="1" ht="15" customHeight="1">
      <c r="A10" s="631"/>
      <c r="B10" s="632"/>
      <c r="C10" s="633"/>
    </row>
    <row r="11" spans="1:20" s="32" customFormat="1" ht="15" customHeight="1">
      <c r="A11" s="631"/>
      <c r="B11" s="632"/>
      <c r="C11" s="633"/>
    </row>
    <row r="12" spans="1:20" s="32" customFormat="1" ht="15" customHeight="1">
      <c r="A12" s="631"/>
      <c r="B12" s="632"/>
      <c r="C12" s="633"/>
    </row>
    <row r="13" spans="1:20" s="32" customFormat="1" ht="15" customHeight="1">
      <c r="A13" s="631"/>
      <c r="B13" s="632"/>
      <c r="C13" s="633"/>
    </row>
    <row r="14" spans="1:20" s="32" customFormat="1" ht="15" customHeight="1">
      <c r="A14" s="631"/>
      <c r="B14" s="632"/>
      <c r="C14" s="633"/>
    </row>
    <row r="15" spans="1:20" s="32" customFormat="1" ht="15" customHeight="1">
      <c r="A15" s="631"/>
      <c r="B15" s="632"/>
      <c r="C15" s="633"/>
    </row>
    <row r="16" spans="1:20" s="32" customFormat="1" ht="15" customHeight="1">
      <c r="A16" s="631"/>
      <c r="B16" s="632"/>
      <c r="C16" s="633"/>
    </row>
    <row r="17" spans="1:3" s="32" customFormat="1" ht="15" customHeight="1">
      <c r="A17" s="631"/>
      <c r="B17" s="632"/>
      <c r="C17" s="633"/>
    </row>
    <row r="18" spans="1:3" s="32" customFormat="1" ht="15" customHeight="1">
      <c r="A18" s="631"/>
      <c r="B18" s="632"/>
      <c r="C18" s="633"/>
    </row>
    <row r="19" spans="1:3" s="32" customFormat="1" ht="15" customHeight="1">
      <c r="A19" s="631"/>
      <c r="B19" s="632"/>
      <c r="C19" s="633"/>
    </row>
    <row r="20" spans="1:3" s="32" customFormat="1" ht="15" customHeight="1">
      <c r="A20" s="631"/>
      <c r="B20" s="632"/>
      <c r="C20" s="633"/>
    </row>
    <row r="21" spans="1:3" s="32" customFormat="1" ht="15" customHeight="1">
      <c r="A21" s="631"/>
      <c r="B21" s="632"/>
      <c r="C21" s="633"/>
    </row>
    <row r="22" spans="1:3" s="32" customFormat="1" ht="15" customHeight="1">
      <c r="A22" s="631"/>
      <c r="B22" s="632"/>
      <c r="C22" s="633"/>
    </row>
    <row r="23" spans="1:3" s="32" customFormat="1" ht="15" customHeight="1">
      <c r="A23" s="631"/>
      <c r="B23" s="632"/>
      <c r="C23" s="633"/>
    </row>
    <row r="24" spans="1:3" s="32" customFormat="1" ht="15" customHeight="1">
      <c r="A24" s="631"/>
      <c r="B24" s="632"/>
      <c r="C24" s="633"/>
    </row>
    <row r="25" spans="1:3" s="32" customFormat="1" ht="15" customHeight="1">
      <c r="A25" s="631"/>
      <c r="B25" s="632"/>
      <c r="C25" s="633"/>
    </row>
    <row r="26" spans="1:3" s="32" customFormat="1" ht="15" customHeight="1">
      <c r="A26" s="631"/>
      <c r="B26" s="632"/>
      <c r="C26" s="633"/>
    </row>
    <row r="27" spans="1:3" s="32" customFormat="1" ht="15" customHeight="1">
      <c r="A27" s="631"/>
      <c r="B27" s="632"/>
      <c r="C27" s="633"/>
    </row>
    <row r="28" spans="1:3" s="32" customFormat="1" ht="15" customHeight="1">
      <c r="A28" s="631"/>
      <c r="B28" s="632"/>
      <c r="C28" s="633"/>
    </row>
    <row r="29" spans="1:3" s="32" customFormat="1" ht="15" customHeight="1">
      <c r="A29" s="631"/>
      <c r="B29" s="632"/>
      <c r="C29" s="633"/>
    </row>
    <row r="30" spans="1:3" s="32" customFormat="1" ht="15" customHeight="1">
      <c r="A30" s="631"/>
      <c r="B30" s="632"/>
      <c r="C30" s="633"/>
    </row>
    <row r="31" spans="1:3" s="32" customFormat="1" ht="15" customHeight="1">
      <c r="A31" s="634"/>
      <c r="B31" s="635"/>
      <c r="C31" s="636"/>
    </row>
    <row r="33" spans="1:3">
      <c r="A33" s="20"/>
      <c r="B33" s="20"/>
      <c r="C33" s="7"/>
    </row>
    <row r="34" spans="1:3">
      <c r="A34" s="21"/>
      <c r="B34" s="21"/>
      <c r="C34" s="10"/>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124"/>
  <sheetViews>
    <sheetView showGridLines="0" topLeftCell="A85" zoomScale="115" zoomScaleNormal="115" zoomScalePageLayoutView="55" workbookViewId="0">
      <selection activeCell="A100" sqref="A100:O100"/>
    </sheetView>
  </sheetViews>
  <sheetFormatPr baseColWidth="10" defaultColWidth="11.42578125" defaultRowHeight="13.5"/>
  <cols>
    <col min="1" max="1" width="5" style="1" customWidth="1"/>
    <col min="2" max="2" width="4.28515625" style="1" bestFit="1" customWidth="1"/>
    <col min="3" max="3" width="3.140625" style="1" bestFit="1" customWidth="1"/>
    <col min="4" max="4" width="2.7109375" style="1" bestFit="1" customWidth="1"/>
    <col min="5" max="5" width="3.85546875" style="1" bestFit="1" customWidth="1"/>
    <col min="6" max="6" width="5.140625" style="1" bestFit="1" customWidth="1"/>
    <col min="7" max="7" width="4.28515625" style="1" bestFit="1" customWidth="1"/>
    <col min="8" max="8" width="60.7109375" style="1" customWidth="1"/>
    <col min="9" max="9" width="12.140625" style="1" bestFit="1" customWidth="1"/>
    <col min="10" max="10" width="12.85546875" style="1" bestFit="1" customWidth="1"/>
    <col min="11" max="11" width="16" style="1" bestFit="1" customWidth="1"/>
    <col min="12" max="12" width="13.7109375" style="1" customWidth="1"/>
    <col min="13" max="15" width="19.42578125" style="1" bestFit="1" customWidth="1"/>
    <col min="16" max="16" width="2.7109375" style="1" customWidth="1"/>
    <col min="17" max="16384" width="11.42578125" style="1"/>
  </cols>
  <sheetData>
    <row r="1" spans="1:15" ht="34.9" customHeight="1">
      <c r="A1" s="567" t="s">
        <v>132</v>
      </c>
      <c r="B1" s="568"/>
      <c r="C1" s="568"/>
      <c r="D1" s="568"/>
      <c r="E1" s="568"/>
      <c r="F1" s="568"/>
      <c r="G1" s="568"/>
      <c r="H1" s="568"/>
      <c r="I1" s="568"/>
      <c r="J1" s="568"/>
      <c r="K1" s="568"/>
      <c r="L1" s="568"/>
      <c r="M1" s="568"/>
      <c r="N1" s="568"/>
      <c r="O1" s="569"/>
    </row>
    <row r="2" spans="1:15" ht="7.9" customHeight="1">
      <c r="A2" s="93"/>
      <c r="B2" s="93"/>
      <c r="C2" s="93"/>
      <c r="D2" s="93"/>
      <c r="E2" s="93"/>
      <c r="F2" s="93"/>
      <c r="G2" s="93"/>
      <c r="H2" s="93"/>
      <c r="I2" s="93"/>
      <c r="J2" s="93"/>
      <c r="K2" s="93"/>
      <c r="L2" s="93"/>
      <c r="M2" s="93"/>
      <c r="N2" s="93"/>
      <c r="O2" s="93"/>
    </row>
    <row r="3" spans="1:15" ht="19.149999999999999" customHeight="1">
      <c r="A3" s="652" t="s">
        <v>408</v>
      </c>
      <c r="B3" s="653"/>
      <c r="C3" s="653"/>
      <c r="D3" s="653"/>
      <c r="E3" s="653"/>
      <c r="F3" s="653"/>
      <c r="G3" s="653"/>
      <c r="H3" s="653"/>
      <c r="I3" s="653"/>
      <c r="J3" s="653"/>
      <c r="K3" s="653"/>
      <c r="L3" s="653"/>
      <c r="M3" s="653"/>
      <c r="N3" s="653"/>
      <c r="O3" s="654"/>
    </row>
    <row r="4" spans="1:15" ht="19.149999999999999" customHeight="1">
      <c r="A4" s="652" t="s">
        <v>205</v>
      </c>
      <c r="B4" s="653"/>
      <c r="C4" s="653"/>
      <c r="D4" s="653"/>
      <c r="E4" s="653"/>
      <c r="F4" s="653"/>
      <c r="G4" s="653"/>
      <c r="H4" s="653"/>
      <c r="I4" s="653"/>
      <c r="J4" s="653"/>
      <c r="K4" s="653"/>
      <c r="L4" s="653"/>
      <c r="M4" s="653"/>
      <c r="N4" s="653"/>
      <c r="O4" s="654"/>
    </row>
    <row r="5" spans="1:15">
      <c r="A5" s="565" t="s">
        <v>85</v>
      </c>
      <c r="B5" s="565" t="s">
        <v>133</v>
      </c>
      <c r="C5" s="565" t="s">
        <v>44</v>
      </c>
      <c r="D5" s="565" t="s">
        <v>42</v>
      </c>
      <c r="E5" s="565" t="s">
        <v>43</v>
      </c>
      <c r="F5" s="565" t="s">
        <v>12</v>
      </c>
      <c r="G5" s="565" t="s">
        <v>75</v>
      </c>
      <c r="H5" s="664" t="s">
        <v>13</v>
      </c>
      <c r="I5" s="565" t="s">
        <v>134</v>
      </c>
      <c r="J5" s="601" t="s">
        <v>135</v>
      </c>
      <c r="K5" s="602"/>
      <c r="L5" s="666"/>
      <c r="M5" s="601" t="s">
        <v>136</v>
      </c>
      <c r="N5" s="602"/>
      <c r="O5" s="666"/>
    </row>
    <row r="6" spans="1:15">
      <c r="A6" s="566"/>
      <c r="B6" s="566"/>
      <c r="C6" s="566"/>
      <c r="D6" s="566"/>
      <c r="E6" s="566"/>
      <c r="F6" s="566"/>
      <c r="G6" s="566"/>
      <c r="H6" s="665"/>
      <c r="I6" s="566"/>
      <c r="J6" s="276" t="s">
        <v>137</v>
      </c>
      <c r="K6" s="276" t="s">
        <v>27</v>
      </c>
      <c r="L6" s="276" t="s">
        <v>138</v>
      </c>
      <c r="M6" s="276" t="s">
        <v>94</v>
      </c>
      <c r="N6" s="122" t="s">
        <v>27</v>
      </c>
      <c r="O6" s="122" t="s">
        <v>21</v>
      </c>
    </row>
    <row r="7" spans="1:15">
      <c r="A7" s="277" t="s">
        <v>346</v>
      </c>
      <c r="B7" s="277" t="s">
        <v>346</v>
      </c>
      <c r="C7" s="277" t="s">
        <v>346</v>
      </c>
      <c r="D7" s="277" t="s">
        <v>347</v>
      </c>
      <c r="E7" s="277" t="s">
        <v>348</v>
      </c>
      <c r="F7" s="277" t="s">
        <v>349</v>
      </c>
      <c r="G7" s="277"/>
      <c r="H7" s="278" t="s">
        <v>350</v>
      </c>
      <c r="I7" s="277" t="s">
        <v>212</v>
      </c>
      <c r="J7" s="277" t="s">
        <v>351</v>
      </c>
      <c r="K7" s="277" t="s">
        <v>351</v>
      </c>
      <c r="L7" s="277" t="s">
        <v>351</v>
      </c>
      <c r="M7" s="279">
        <v>400000</v>
      </c>
      <c r="N7" s="279">
        <v>400000</v>
      </c>
      <c r="O7" s="279">
        <v>363729.06</v>
      </c>
    </row>
    <row r="8" spans="1:15" s="11" customFormat="1">
      <c r="A8" s="655" t="s">
        <v>353</v>
      </c>
      <c r="B8" s="656"/>
      <c r="C8" s="656"/>
      <c r="D8" s="656"/>
      <c r="E8" s="656"/>
      <c r="F8" s="656"/>
      <c r="G8" s="656"/>
      <c r="H8" s="656"/>
      <c r="I8" s="656"/>
      <c r="J8" s="656"/>
      <c r="K8" s="656"/>
      <c r="L8" s="656"/>
      <c r="M8" s="656"/>
      <c r="N8" s="656"/>
      <c r="O8" s="657"/>
    </row>
    <row r="9" spans="1:15" s="11" customFormat="1" ht="40.5" customHeight="1">
      <c r="A9" s="661" t="s">
        <v>354</v>
      </c>
      <c r="B9" s="662"/>
      <c r="C9" s="662"/>
      <c r="D9" s="662"/>
      <c r="E9" s="662"/>
      <c r="F9" s="662"/>
      <c r="G9" s="662"/>
      <c r="H9" s="662"/>
      <c r="I9" s="662"/>
      <c r="J9" s="662"/>
      <c r="K9" s="662"/>
      <c r="L9" s="662"/>
      <c r="M9" s="662"/>
      <c r="N9" s="662"/>
      <c r="O9" s="663"/>
    </row>
    <row r="10" spans="1:15" s="11" customFormat="1">
      <c r="A10" s="655" t="s">
        <v>355</v>
      </c>
      <c r="B10" s="656"/>
      <c r="C10" s="656"/>
      <c r="D10" s="656"/>
      <c r="E10" s="656"/>
      <c r="F10" s="656"/>
      <c r="G10" s="656"/>
      <c r="H10" s="656"/>
      <c r="I10" s="656"/>
      <c r="J10" s="656"/>
      <c r="K10" s="656"/>
      <c r="L10" s="656"/>
      <c r="M10" s="656"/>
      <c r="N10" s="656"/>
      <c r="O10" s="657"/>
    </row>
    <row r="11" spans="1:15" s="11" customFormat="1" ht="52.5" customHeight="1">
      <c r="A11" s="661" t="s">
        <v>590</v>
      </c>
      <c r="B11" s="662"/>
      <c r="C11" s="662"/>
      <c r="D11" s="662"/>
      <c r="E11" s="662"/>
      <c r="F11" s="662"/>
      <c r="G11" s="662"/>
      <c r="H11" s="662"/>
      <c r="I11" s="662"/>
      <c r="J11" s="662"/>
      <c r="K11" s="662"/>
      <c r="L11" s="662"/>
      <c r="M11" s="662"/>
      <c r="N11" s="662"/>
      <c r="O11" s="663"/>
    </row>
    <row r="12" spans="1:15">
      <c r="A12" s="565"/>
      <c r="B12" s="565" t="s">
        <v>133</v>
      </c>
      <c r="C12" s="565" t="s">
        <v>44</v>
      </c>
      <c r="D12" s="565" t="s">
        <v>42</v>
      </c>
      <c r="E12" s="565" t="s">
        <v>43</v>
      </c>
      <c r="F12" s="565" t="s">
        <v>12</v>
      </c>
      <c r="G12" s="565" t="s">
        <v>75</v>
      </c>
      <c r="H12" s="664" t="s">
        <v>13</v>
      </c>
      <c r="I12" s="565" t="s">
        <v>134</v>
      </c>
      <c r="J12" s="601" t="s">
        <v>135</v>
      </c>
      <c r="K12" s="602"/>
      <c r="L12" s="666"/>
      <c r="M12" s="601" t="s">
        <v>136</v>
      </c>
      <c r="N12" s="602"/>
      <c r="O12" s="666"/>
    </row>
    <row r="13" spans="1:15">
      <c r="A13" s="566"/>
      <c r="B13" s="566"/>
      <c r="C13" s="566"/>
      <c r="D13" s="566"/>
      <c r="E13" s="566"/>
      <c r="F13" s="566"/>
      <c r="G13" s="566"/>
      <c r="H13" s="665"/>
      <c r="I13" s="566"/>
      <c r="J13" s="276" t="s">
        <v>137</v>
      </c>
      <c r="K13" s="276" t="s">
        <v>27</v>
      </c>
      <c r="L13" s="276" t="s">
        <v>138</v>
      </c>
      <c r="M13" s="276" t="s">
        <v>94</v>
      </c>
      <c r="N13" s="536" t="s">
        <v>27</v>
      </c>
      <c r="O13" s="536" t="s">
        <v>21</v>
      </c>
    </row>
    <row r="14" spans="1:15">
      <c r="A14" s="280" t="s">
        <v>346</v>
      </c>
      <c r="B14" s="280" t="s">
        <v>347</v>
      </c>
      <c r="C14" s="280" t="s">
        <v>347</v>
      </c>
      <c r="D14" s="280" t="s">
        <v>347</v>
      </c>
      <c r="E14" s="280" t="s">
        <v>352</v>
      </c>
      <c r="F14" s="280" t="s">
        <v>356</v>
      </c>
      <c r="G14" s="280"/>
      <c r="H14" s="281" t="s">
        <v>216</v>
      </c>
      <c r="I14" s="280" t="s">
        <v>217</v>
      </c>
      <c r="J14" s="280" t="s">
        <v>357</v>
      </c>
      <c r="K14" s="280" t="s">
        <v>357</v>
      </c>
      <c r="L14" s="280" t="s">
        <v>701</v>
      </c>
      <c r="M14" s="282">
        <v>100000</v>
      </c>
      <c r="N14" s="282">
        <v>185872.48</v>
      </c>
      <c r="O14" s="282">
        <v>185835.67</v>
      </c>
    </row>
    <row r="15" spans="1:15" s="11" customFormat="1">
      <c r="A15" s="655" t="s">
        <v>358</v>
      </c>
      <c r="B15" s="656"/>
      <c r="C15" s="656"/>
      <c r="D15" s="656"/>
      <c r="E15" s="656"/>
      <c r="F15" s="656"/>
      <c r="G15" s="656"/>
      <c r="H15" s="656"/>
      <c r="I15" s="656"/>
      <c r="J15" s="656"/>
      <c r="K15" s="656"/>
      <c r="L15" s="656"/>
      <c r="M15" s="656"/>
      <c r="N15" s="656"/>
      <c r="O15" s="657"/>
    </row>
    <row r="16" spans="1:15" s="444" customFormat="1">
      <c r="A16" s="658" t="s">
        <v>359</v>
      </c>
      <c r="B16" s="659"/>
      <c r="C16" s="659"/>
      <c r="D16" s="659"/>
      <c r="E16" s="659"/>
      <c r="F16" s="659"/>
      <c r="G16" s="659"/>
      <c r="H16" s="659"/>
      <c r="I16" s="659"/>
      <c r="J16" s="659"/>
      <c r="K16" s="659"/>
      <c r="L16" s="659"/>
      <c r="M16" s="659"/>
      <c r="N16" s="659"/>
      <c r="O16" s="660"/>
    </row>
    <row r="17" spans="1:15" s="11" customFormat="1">
      <c r="A17" s="655" t="s">
        <v>355</v>
      </c>
      <c r="B17" s="656"/>
      <c r="C17" s="656"/>
      <c r="D17" s="656"/>
      <c r="E17" s="656"/>
      <c r="F17" s="656"/>
      <c r="G17" s="656"/>
      <c r="H17" s="656"/>
      <c r="I17" s="656"/>
      <c r="J17" s="656"/>
      <c r="K17" s="656"/>
      <c r="L17" s="656"/>
      <c r="M17" s="656"/>
      <c r="N17" s="656"/>
      <c r="O17" s="657"/>
    </row>
    <row r="18" spans="1:15" s="11" customFormat="1" ht="30.75" customHeight="1">
      <c r="A18" s="658" t="s">
        <v>360</v>
      </c>
      <c r="B18" s="659"/>
      <c r="C18" s="659"/>
      <c r="D18" s="659"/>
      <c r="E18" s="659"/>
      <c r="F18" s="659"/>
      <c r="G18" s="659"/>
      <c r="H18" s="659"/>
      <c r="I18" s="659"/>
      <c r="J18" s="659"/>
      <c r="K18" s="659"/>
      <c r="L18" s="659"/>
      <c r="M18" s="659"/>
      <c r="N18" s="659"/>
      <c r="O18" s="660"/>
    </row>
    <row r="19" spans="1:15">
      <c r="A19" s="565" t="s">
        <v>85</v>
      </c>
      <c r="B19" s="565" t="s">
        <v>133</v>
      </c>
      <c r="C19" s="565" t="s">
        <v>44</v>
      </c>
      <c r="D19" s="565" t="s">
        <v>42</v>
      </c>
      <c r="E19" s="565" t="s">
        <v>43</v>
      </c>
      <c r="F19" s="565" t="s">
        <v>12</v>
      </c>
      <c r="G19" s="565" t="s">
        <v>75</v>
      </c>
      <c r="H19" s="664" t="s">
        <v>13</v>
      </c>
      <c r="I19" s="565" t="s">
        <v>134</v>
      </c>
      <c r="J19" s="601" t="s">
        <v>135</v>
      </c>
      <c r="K19" s="602"/>
      <c r="L19" s="666"/>
      <c r="M19" s="601" t="s">
        <v>136</v>
      </c>
      <c r="N19" s="602"/>
      <c r="O19" s="666"/>
    </row>
    <row r="20" spans="1:15">
      <c r="A20" s="566"/>
      <c r="B20" s="566"/>
      <c r="C20" s="566"/>
      <c r="D20" s="566"/>
      <c r="E20" s="566"/>
      <c r="F20" s="566"/>
      <c r="G20" s="566"/>
      <c r="H20" s="665"/>
      <c r="I20" s="566"/>
      <c r="J20" s="276" t="s">
        <v>137</v>
      </c>
      <c r="K20" s="276" t="s">
        <v>27</v>
      </c>
      <c r="L20" s="276" t="s">
        <v>138</v>
      </c>
      <c r="M20" s="276" t="s">
        <v>94</v>
      </c>
      <c r="N20" s="536" t="s">
        <v>27</v>
      </c>
      <c r="O20" s="536" t="s">
        <v>21</v>
      </c>
    </row>
    <row r="21" spans="1:15">
      <c r="A21" s="277" t="s">
        <v>346</v>
      </c>
      <c r="B21" s="277" t="s">
        <v>347</v>
      </c>
      <c r="C21" s="277" t="s">
        <v>347</v>
      </c>
      <c r="D21" s="277" t="s">
        <v>361</v>
      </c>
      <c r="E21" s="277" t="s">
        <v>361</v>
      </c>
      <c r="F21" s="277" t="s">
        <v>362</v>
      </c>
      <c r="G21" s="277"/>
      <c r="H21" s="278" t="s">
        <v>220</v>
      </c>
      <c r="I21" s="277" t="s">
        <v>221</v>
      </c>
      <c r="J21" s="277" t="s">
        <v>363</v>
      </c>
      <c r="K21" s="277" t="s">
        <v>347</v>
      </c>
      <c r="L21" s="277" t="s">
        <v>347</v>
      </c>
      <c r="M21" s="283">
        <v>0</v>
      </c>
      <c r="N21" s="279">
        <v>4962585</v>
      </c>
      <c r="O21" s="279">
        <v>3621863.46</v>
      </c>
    </row>
    <row r="22" spans="1:15" s="11" customFormat="1">
      <c r="A22" s="655" t="s">
        <v>353</v>
      </c>
      <c r="B22" s="656"/>
      <c r="C22" s="656"/>
      <c r="D22" s="656"/>
      <c r="E22" s="656"/>
      <c r="F22" s="656"/>
      <c r="G22" s="656"/>
      <c r="H22" s="656"/>
      <c r="I22" s="656"/>
      <c r="J22" s="656"/>
      <c r="K22" s="656"/>
      <c r="L22" s="656"/>
      <c r="M22" s="656"/>
      <c r="N22" s="656"/>
      <c r="O22" s="657"/>
    </row>
    <row r="23" spans="1:15" s="11" customFormat="1">
      <c r="A23" s="658" t="s">
        <v>364</v>
      </c>
      <c r="B23" s="659"/>
      <c r="C23" s="659"/>
      <c r="D23" s="659"/>
      <c r="E23" s="659"/>
      <c r="F23" s="659"/>
      <c r="G23" s="659"/>
      <c r="H23" s="659"/>
      <c r="I23" s="659"/>
      <c r="J23" s="659"/>
      <c r="K23" s="659"/>
      <c r="L23" s="659"/>
      <c r="M23" s="659"/>
      <c r="N23" s="659"/>
      <c r="O23" s="660"/>
    </row>
    <row r="24" spans="1:15" s="11" customFormat="1">
      <c r="A24" s="655" t="s">
        <v>355</v>
      </c>
      <c r="B24" s="656"/>
      <c r="C24" s="656"/>
      <c r="D24" s="656"/>
      <c r="E24" s="656"/>
      <c r="F24" s="656"/>
      <c r="G24" s="656"/>
      <c r="H24" s="656"/>
      <c r="I24" s="656"/>
      <c r="J24" s="656"/>
      <c r="K24" s="656"/>
      <c r="L24" s="656"/>
      <c r="M24" s="656"/>
      <c r="N24" s="656"/>
      <c r="O24" s="657"/>
    </row>
    <row r="25" spans="1:15" s="11" customFormat="1" ht="23.25" customHeight="1">
      <c r="A25" s="667" t="s">
        <v>618</v>
      </c>
      <c r="B25" s="668"/>
      <c r="C25" s="668"/>
      <c r="D25" s="668"/>
      <c r="E25" s="668"/>
      <c r="F25" s="668"/>
      <c r="G25" s="668"/>
      <c r="H25" s="668"/>
      <c r="I25" s="668"/>
      <c r="J25" s="668"/>
      <c r="K25" s="668"/>
      <c r="L25" s="668"/>
      <c r="M25" s="668"/>
      <c r="N25" s="668"/>
      <c r="O25" s="669"/>
    </row>
    <row r="26" spans="1:15">
      <c r="A26" s="565" t="s">
        <v>85</v>
      </c>
      <c r="B26" s="565" t="s">
        <v>133</v>
      </c>
      <c r="C26" s="565" t="s">
        <v>44</v>
      </c>
      <c r="D26" s="565" t="s">
        <v>42</v>
      </c>
      <c r="E26" s="565" t="s">
        <v>43</v>
      </c>
      <c r="F26" s="565" t="s">
        <v>12</v>
      </c>
      <c r="G26" s="565" t="s">
        <v>75</v>
      </c>
      <c r="H26" s="664" t="s">
        <v>13</v>
      </c>
      <c r="I26" s="565" t="s">
        <v>134</v>
      </c>
      <c r="J26" s="601" t="s">
        <v>135</v>
      </c>
      <c r="K26" s="602"/>
      <c r="L26" s="666"/>
      <c r="M26" s="601" t="s">
        <v>136</v>
      </c>
      <c r="N26" s="602"/>
      <c r="O26" s="666"/>
    </row>
    <row r="27" spans="1:15">
      <c r="A27" s="566"/>
      <c r="B27" s="566"/>
      <c r="C27" s="566"/>
      <c r="D27" s="566"/>
      <c r="E27" s="566"/>
      <c r="F27" s="566"/>
      <c r="G27" s="566"/>
      <c r="H27" s="665"/>
      <c r="I27" s="566"/>
      <c r="J27" s="276" t="s">
        <v>137</v>
      </c>
      <c r="K27" s="276" t="s">
        <v>27</v>
      </c>
      <c r="L27" s="276" t="s">
        <v>138</v>
      </c>
      <c r="M27" s="276" t="s">
        <v>94</v>
      </c>
      <c r="N27" s="536" t="s">
        <v>27</v>
      </c>
      <c r="O27" s="536" t="s">
        <v>21</v>
      </c>
    </row>
    <row r="28" spans="1:15" s="79" customFormat="1">
      <c r="A28" s="280">
        <v>1</v>
      </c>
      <c r="B28" s="280">
        <v>2</v>
      </c>
      <c r="C28" s="280">
        <v>2</v>
      </c>
      <c r="D28" s="280">
        <v>4</v>
      </c>
      <c r="E28" s="280">
        <v>1</v>
      </c>
      <c r="F28" s="280">
        <v>211</v>
      </c>
      <c r="G28" s="280"/>
      <c r="H28" s="281" t="s">
        <v>224</v>
      </c>
      <c r="I28" s="280" t="s">
        <v>225</v>
      </c>
      <c r="J28" s="280" t="s">
        <v>365</v>
      </c>
      <c r="K28" s="280" t="s">
        <v>365</v>
      </c>
      <c r="L28" s="280" t="s">
        <v>592</v>
      </c>
      <c r="M28" s="284">
        <v>6601444</v>
      </c>
      <c r="N28" s="284">
        <v>6818585.3799999999</v>
      </c>
      <c r="O28" s="284">
        <v>5360335.24</v>
      </c>
    </row>
    <row r="29" spans="1:15" s="11" customFormat="1">
      <c r="A29" s="655" t="s">
        <v>353</v>
      </c>
      <c r="B29" s="656"/>
      <c r="C29" s="656"/>
      <c r="D29" s="656"/>
      <c r="E29" s="656"/>
      <c r="F29" s="656"/>
      <c r="G29" s="656"/>
      <c r="H29" s="656"/>
      <c r="I29" s="656"/>
      <c r="J29" s="656"/>
      <c r="K29" s="656"/>
      <c r="L29" s="656"/>
      <c r="M29" s="656"/>
      <c r="N29" s="656"/>
      <c r="O29" s="657"/>
    </row>
    <row r="30" spans="1:15" s="11" customFormat="1">
      <c r="A30" s="658" t="s">
        <v>366</v>
      </c>
      <c r="B30" s="659"/>
      <c r="C30" s="659"/>
      <c r="D30" s="659"/>
      <c r="E30" s="659"/>
      <c r="F30" s="659"/>
      <c r="G30" s="659"/>
      <c r="H30" s="659"/>
      <c r="I30" s="659"/>
      <c r="J30" s="659"/>
      <c r="K30" s="659"/>
      <c r="L30" s="659"/>
      <c r="M30" s="659"/>
      <c r="N30" s="659"/>
      <c r="O30" s="660"/>
    </row>
    <row r="31" spans="1:15" s="11" customFormat="1">
      <c r="A31" s="655" t="s">
        <v>355</v>
      </c>
      <c r="B31" s="656"/>
      <c r="C31" s="656"/>
      <c r="D31" s="656"/>
      <c r="E31" s="656"/>
      <c r="F31" s="656"/>
      <c r="G31" s="656"/>
      <c r="H31" s="656"/>
      <c r="I31" s="656"/>
      <c r="J31" s="656"/>
      <c r="K31" s="656"/>
      <c r="L31" s="656"/>
      <c r="M31" s="656"/>
      <c r="N31" s="656"/>
      <c r="O31" s="657"/>
    </row>
    <row r="32" spans="1:15" s="11" customFormat="1" ht="98.25" customHeight="1">
      <c r="A32" s="661" t="s">
        <v>591</v>
      </c>
      <c r="B32" s="662"/>
      <c r="C32" s="662"/>
      <c r="D32" s="662"/>
      <c r="E32" s="662"/>
      <c r="F32" s="662"/>
      <c r="G32" s="662"/>
      <c r="H32" s="662"/>
      <c r="I32" s="662"/>
      <c r="J32" s="662"/>
      <c r="K32" s="662"/>
      <c r="L32" s="662"/>
      <c r="M32" s="662"/>
      <c r="N32" s="662"/>
      <c r="O32" s="663"/>
    </row>
    <row r="33" spans="1:16" s="11" customFormat="1">
      <c r="A33" s="667" t="s">
        <v>367</v>
      </c>
      <c r="B33" s="668"/>
      <c r="C33" s="668"/>
      <c r="D33" s="668"/>
      <c r="E33" s="668"/>
      <c r="F33" s="668"/>
      <c r="G33" s="668"/>
      <c r="H33" s="668"/>
      <c r="I33" s="668"/>
      <c r="J33" s="668"/>
      <c r="K33" s="668"/>
      <c r="L33" s="668"/>
      <c r="M33" s="668"/>
      <c r="N33" s="668"/>
      <c r="O33" s="669"/>
    </row>
    <row r="34" spans="1:16">
      <c r="A34" s="565" t="s">
        <v>85</v>
      </c>
      <c r="B34" s="565" t="s">
        <v>133</v>
      </c>
      <c r="C34" s="565" t="s">
        <v>44</v>
      </c>
      <c r="D34" s="565" t="s">
        <v>42</v>
      </c>
      <c r="E34" s="565" t="s">
        <v>43</v>
      </c>
      <c r="F34" s="565" t="s">
        <v>12</v>
      </c>
      <c r="G34" s="565" t="s">
        <v>75</v>
      </c>
      <c r="H34" s="664" t="s">
        <v>13</v>
      </c>
      <c r="I34" s="565" t="s">
        <v>134</v>
      </c>
      <c r="J34" s="601" t="s">
        <v>135</v>
      </c>
      <c r="K34" s="602"/>
      <c r="L34" s="666"/>
      <c r="M34" s="601" t="s">
        <v>136</v>
      </c>
      <c r="N34" s="602"/>
      <c r="O34" s="666"/>
    </row>
    <row r="35" spans="1:16">
      <c r="A35" s="566"/>
      <c r="B35" s="566"/>
      <c r="C35" s="566"/>
      <c r="D35" s="566"/>
      <c r="E35" s="566"/>
      <c r="F35" s="566"/>
      <c r="G35" s="566"/>
      <c r="H35" s="665"/>
      <c r="I35" s="566"/>
      <c r="J35" s="276" t="s">
        <v>137</v>
      </c>
      <c r="K35" s="276" t="s">
        <v>27</v>
      </c>
      <c r="L35" s="276" t="s">
        <v>138</v>
      </c>
      <c r="M35" s="276" t="s">
        <v>94</v>
      </c>
      <c r="N35" s="536" t="s">
        <v>27</v>
      </c>
      <c r="O35" s="536" t="s">
        <v>21</v>
      </c>
    </row>
    <row r="36" spans="1:16" ht="25.5">
      <c r="A36" s="277" t="s">
        <v>346</v>
      </c>
      <c r="B36" s="277" t="s">
        <v>347</v>
      </c>
      <c r="C36" s="277" t="s">
        <v>347</v>
      </c>
      <c r="D36" s="277" t="s">
        <v>348</v>
      </c>
      <c r="E36" s="277" t="s">
        <v>346</v>
      </c>
      <c r="F36" s="277" t="s">
        <v>368</v>
      </c>
      <c r="G36" s="277"/>
      <c r="H36" s="285" t="s">
        <v>226</v>
      </c>
      <c r="I36" s="277" t="s">
        <v>221</v>
      </c>
      <c r="J36" s="277" t="s">
        <v>347</v>
      </c>
      <c r="K36" s="277" t="s">
        <v>351</v>
      </c>
      <c r="L36" s="277" t="s">
        <v>352</v>
      </c>
      <c r="M36" s="279">
        <v>824539</v>
      </c>
      <c r="N36" s="279">
        <v>5860135.7999999998</v>
      </c>
      <c r="O36" s="279">
        <v>4573722.13</v>
      </c>
    </row>
    <row r="37" spans="1:16" s="11" customFormat="1">
      <c r="A37" s="670" t="s">
        <v>353</v>
      </c>
      <c r="B37" s="671"/>
      <c r="C37" s="671"/>
      <c r="D37" s="671"/>
      <c r="E37" s="671"/>
      <c r="F37" s="671"/>
      <c r="G37" s="671"/>
      <c r="H37" s="671"/>
      <c r="I37" s="671"/>
      <c r="J37" s="671"/>
      <c r="K37" s="671"/>
      <c r="L37" s="671"/>
      <c r="M37" s="671"/>
      <c r="N37" s="671"/>
      <c r="O37" s="672"/>
    </row>
    <row r="38" spans="1:16" s="11" customFormat="1">
      <c r="A38" s="673" t="s">
        <v>366</v>
      </c>
      <c r="B38" s="674"/>
      <c r="C38" s="674"/>
      <c r="D38" s="674"/>
      <c r="E38" s="674"/>
      <c r="F38" s="674"/>
      <c r="G38" s="674"/>
      <c r="H38" s="674"/>
      <c r="I38" s="674"/>
      <c r="J38" s="674"/>
      <c r="K38" s="674"/>
      <c r="L38" s="674"/>
      <c r="M38" s="674"/>
      <c r="N38" s="674"/>
      <c r="O38" s="675"/>
    </row>
    <row r="39" spans="1:16" s="11" customFormat="1">
      <c r="A39" s="655" t="s">
        <v>355</v>
      </c>
      <c r="B39" s="656"/>
      <c r="C39" s="656"/>
      <c r="D39" s="656"/>
      <c r="E39" s="656"/>
      <c r="F39" s="656"/>
      <c r="G39" s="656"/>
      <c r="H39" s="656"/>
      <c r="I39" s="656"/>
      <c r="J39" s="656"/>
      <c r="K39" s="656"/>
      <c r="L39" s="656"/>
      <c r="M39" s="656"/>
      <c r="N39" s="656"/>
      <c r="O39" s="657"/>
    </row>
    <row r="40" spans="1:16" s="11" customFormat="1">
      <c r="A40" s="661" t="s">
        <v>620</v>
      </c>
      <c r="B40" s="662"/>
      <c r="C40" s="662"/>
      <c r="D40" s="662"/>
      <c r="E40" s="662"/>
      <c r="F40" s="662"/>
      <c r="G40" s="662"/>
      <c r="H40" s="662"/>
      <c r="I40" s="662"/>
      <c r="J40" s="662"/>
      <c r="K40" s="662"/>
      <c r="L40" s="662"/>
      <c r="M40" s="662"/>
      <c r="N40" s="662"/>
      <c r="O40" s="663"/>
    </row>
    <row r="41" spans="1:16" s="11" customFormat="1" ht="26.25" customHeight="1">
      <c r="A41" s="661" t="s">
        <v>619</v>
      </c>
      <c r="B41" s="662"/>
      <c r="C41" s="662"/>
      <c r="D41" s="662"/>
      <c r="E41" s="662"/>
      <c r="F41" s="662"/>
      <c r="G41" s="662"/>
      <c r="H41" s="662"/>
      <c r="I41" s="662"/>
      <c r="J41" s="662"/>
      <c r="K41" s="662"/>
      <c r="L41" s="662"/>
      <c r="M41" s="662"/>
      <c r="N41" s="662"/>
      <c r="O41" s="663"/>
      <c r="P41" s="445"/>
    </row>
    <row r="42" spans="1:16" s="12" customFormat="1">
      <c r="A42" s="565" t="s">
        <v>85</v>
      </c>
      <c r="B42" s="565" t="s">
        <v>133</v>
      </c>
      <c r="C42" s="565" t="s">
        <v>44</v>
      </c>
      <c r="D42" s="565" t="s">
        <v>42</v>
      </c>
      <c r="E42" s="565" t="s">
        <v>43</v>
      </c>
      <c r="F42" s="565" t="s">
        <v>12</v>
      </c>
      <c r="G42" s="565" t="s">
        <v>75</v>
      </c>
      <c r="H42" s="664" t="s">
        <v>13</v>
      </c>
      <c r="I42" s="565" t="s">
        <v>134</v>
      </c>
      <c r="J42" s="601" t="s">
        <v>135</v>
      </c>
      <c r="K42" s="602"/>
      <c r="L42" s="666"/>
      <c r="M42" s="601" t="s">
        <v>136</v>
      </c>
      <c r="N42" s="602"/>
      <c r="O42" s="666"/>
      <c r="P42" s="92"/>
    </row>
    <row r="43" spans="1:16" s="12" customFormat="1">
      <c r="A43" s="566"/>
      <c r="B43" s="566"/>
      <c r="C43" s="566"/>
      <c r="D43" s="566"/>
      <c r="E43" s="566"/>
      <c r="F43" s="566"/>
      <c r="G43" s="566"/>
      <c r="H43" s="665"/>
      <c r="I43" s="566"/>
      <c r="J43" s="276" t="s">
        <v>137</v>
      </c>
      <c r="K43" s="276" t="s">
        <v>27</v>
      </c>
      <c r="L43" s="276" t="s">
        <v>138</v>
      </c>
      <c r="M43" s="276" t="s">
        <v>94</v>
      </c>
      <c r="N43" s="536" t="s">
        <v>27</v>
      </c>
      <c r="O43" s="536" t="s">
        <v>21</v>
      </c>
    </row>
    <row r="44" spans="1:16">
      <c r="A44" s="277" t="s">
        <v>346</v>
      </c>
      <c r="B44" s="277" t="s">
        <v>348</v>
      </c>
      <c r="C44" s="277" t="s">
        <v>347</v>
      </c>
      <c r="D44" s="277" t="s">
        <v>348</v>
      </c>
      <c r="E44" s="277" t="s">
        <v>347</v>
      </c>
      <c r="F44" s="277" t="s">
        <v>369</v>
      </c>
      <c r="G44" s="277"/>
      <c r="H44" s="278" t="s">
        <v>228</v>
      </c>
      <c r="I44" s="277" t="s">
        <v>221</v>
      </c>
      <c r="J44" s="277" t="s">
        <v>363</v>
      </c>
      <c r="K44" s="277" t="s">
        <v>347</v>
      </c>
      <c r="L44" s="277" t="s">
        <v>593</v>
      </c>
      <c r="M44" s="283">
        <v>0</v>
      </c>
      <c r="N44" s="279">
        <v>41800000</v>
      </c>
      <c r="O44" s="279">
        <v>40009932.710000001</v>
      </c>
    </row>
    <row r="45" spans="1:16" s="11" customFormat="1">
      <c r="A45" s="670" t="s">
        <v>353</v>
      </c>
      <c r="B45" s="671"/>
      <c r="C45" s="671"/>
      <c r="D45" s="671"/>
      <c r="E45" s="671"/>
      <c r="F45" s="671"/>
      <c r="G45" s="671"/>
      <c r="H45" s="671"/>
      <c r="I45" s="671"/>
      <c r="J45" s="671"/>
      <c r="K45" s="671"/>
      <c r="L45" s="671"/>
      <c r="M45" s="671"/>
      <c r="N45" s="671"/>
      <c r="O45" s="672"/>
    </row>
    <row r="46" spans="1:16" s="11" customFormat="1">
      <c r="A46" s="661" t="s">
        <v>370</v>
      </c>
      <c r="B46" s="662"/>
      <c r="C46" s="662"/>
      <c r="D46" s="662"/>
      <c r="E46" s="662"/>
      <c r="F46" s="662"/>
      <c r="G46" s="662"/>
      <c r="H46" s="662"/>
      <c r="I46" s="662"/>
      <c r="J46" s="662"/>
      <c r="K46" s="662"/>
      <c r="L46" s="662"/>
      <c r="M46" s="662"/>
      <c r="N46" s="662"/>
      <c r="O46" s="663"/>
    </row>
    <row r="47" spans="1:16" s="11" customFormat="1">
      <c r="A47" s="655" t="s">
        <v>355</v>
      </c>
      <c r="B47" s="656"/>
      <c r="C47" s="656"/>
      <c r="D47" s="656"/>
      <c r="E47" s="656"/>
      <c r="F47" s="656"/>
      <c r="G47" s="656"/>
      <c r="H47" s="656"/>
      <c r="I47" s="656"/>
      <c r="J47" s="656"/>
      <c r="K47" s="656"/>
      <c r="L47" s="656"/>
      <c r="M47" s="656"/>
      <c r="N47" s="656"/>
      <c r="O47" s="657"/>
    </row>
    <row r="48" spans="1:16" s="11" customFormat="1" ht="25.5" customHeight="1">
      <c r="A48" s="667" t="s">
        <v>621</v>
      </c>
      <c r="B48" s="668"/>
      <c r="C48" s="668"/>
      <c r="D48" s="668"/>
      <c r="E48" s="668"/>
      <c r="F48" s="668"/>
      <c r="G48" s="668"/>
      <c r="H48" s="668"/>
      <c r="I48" s="668"/>
      <c r="J48" s="668"/>
      <c r="K48" s="668"/>
      <c r="L48" s="668"/>
      <c r="M48" s="668"/>
      <c r="N48" s="668"/>
      <c r="O48" s="669"/>
    </row>
    <row r="49" spans="1:15">
      <c r="A49" s="565" t="s">
        <v>85</v>
      </c>
      <c r="B49" s="565" t="s">
        <v>133</v>
      </c>
      <c r="C49" s="565" t="s">
        <v>44</v>
      </c>
      <c r="D49" s="565" t="s">
        <v>42</v>
      </c>
      <c r="E49" s="565" t="s">
        <v>43</v>
      </c>
      <c r="F49" s="565" t="s">
        <v>12</v>
      </c>
      <c r="G49" s="565" t="s">
        <v>75</v>
      </c>
      <c r="H49" s="664" t="s">
        <v>13</v>
      </c>
      <c r="I49" s="565" t="s">
        <v>134</v>
      </c>
      <c r="J49" s="601" t="s">
        <v>135</v>
      </c>
      <c r="K49" s="602"/>
      <c r="L49" s="666"/>
      <c r="M49" s="601" t="s">
        <v>136</v>
      </c>
      <c r="N49" s="602"/>
      <c r="O49" s="666"/>
    </row>
    <row r="50" spans="1:15">
      <c r="A50" s="566"/>
      <c r="B50" s="566"/>
      <c r="C50" s="566"/>
      <c r="D50" s="566"/>
      <c r="E50" s="566"/>
      <c r="F50" s="566"/>
      <c r="G50" s="566"/>
      <c r="H50" s="665"/>
      <c r="I50" s="566"/>
      <c r="J50" s="276" t="s">
        <v>137</v>
      </c>
      <c r="K50" s="276" t="s">
        <v>27</v>
      </c>
      <c r="L50" s="276" t="s">
        <v>138</v>
      </c>
      <c r="M50" s="276" t="s">
        <v>94</v>
      </c>
      <c r="N50" s="536" t="s">
        <v>27</v>
      </c>
      <c r="O50" s="536" t="s">
        <v>21</v>
      </c>
    </row>
    <row r="51" spans="1:15" ht="25.5">
      <c r="A51" s="277" t="s">
        <v>346</v>
      </c>
      <c r="B51" s="277" t="s">
        <v>348</v>
      </c>
      <c r="C51" s="277" t="s">
        <v>347</v>
      </c>
      <c r="D51" s="277" t="s">
        <v>348</v>
      </c>
      <c r="E51" s="277" t="s">
        <v>347</v>
      </c>
      <c r="F51" s="277" t="s">
        <v>371</v>
      </c>
      <c r="G51" s="277"/>
      <c r="H51" s="286" t="s">
        <v>372</v>
      </c>
      <c r="I51" s="277" t="s">
        <v>221</v>
      </c>
      <c r="J51" s="277" t="s">
        <v>363</v>
      </c>
      <c r="K51" s="277" t="s">
        <v>347</v>
      </c>
      <c r="L51" s="277" t="s">
        <v>347</v>
      </c>
      <c r="M51" s="283">
        <v>0</v>
      </c>
      <c r="N51" s="279">
        <v>2750000</v>
      </c>
      <c r="O51" s="279">
        <v>2742221.79</v>
      </c>
    </row>
    <row r="52" spans="1:15" s="11" customFormat="1">
      <c r="A52" s="670" t="s">
        <v>353</v>
      </c>
      <c r="B52" s="671"/>
      <c r="C52" s="671"/>
      <c r="D52" s="671"/>
      <c r="E52" s="671"/>
      <c r="F52" s="671"/>
      <c r="G52" s="671"/>
      <c r="H52" s="671"/>
      <c r="I52" s="671"/>
      <c r="J52" s="671"/>
      <c r="K52" s="671"/>
      <c r="L52" s="671"/>
      <c r="M52" s="671"/>
      <c r="N52" s="671"/>
      <c r="O52" s="672"/>
    </row>
    <row r="53" spans="1:15" s="11" customFormat="1">
      <c r="A53" s="673" t="s">
        <v>373</v>
      </c>
      <c r="B53" s="674"/>
      <c r="C53" s="674"/>
      <c r="D53" s="674"/>
      <c r="E53" s="674"/>
      <c r="F53" s="674"/>
      <c r="G53" s="674"/>
      <c r="H53" s="674"/>
      <c r="I53" s="674"/>
      <c r="J53" s="674"/>
      <c r="K53" s="674"/>
      <c r="L53" s="674"/>
      <c r="M53" s="674"/>
      <c r="N53" s="674"/>
      <c r="O53" s="675"/>
    </row>
    <row r="54" spans="1:15" s="11" customFormat="1">
      <c r="A54" s="655" t="s">
        <v>355</v>
      </c>
      <c r="B54" s="656"/>
      <c r="C54" s="656"/>
      <c r="D54" s="656"/>
      <c r="E54" s="656"/>
      <c r="F54" s="656"/>
      <c r="G54" s="656"/>
      <c r="H54" s="656"/>
      <c r="I54" s="656"/>
      <c r="J54" s="656"/>
      <c r="K54" s="656"/>
      <c r="L54" s="656"/>
      <c r="M54" s="656"/>
      <c r="N54" s="656"/>
      <c r="O54" s="657"/>
    </row>
    <row r="55" spans="1:15" s="11" customFormat="1">
      <c r="A55" s="661" t="s">
        <v>374</v>
      </c>
      <c r="B55" s="662"/>
      <c r="C55" s="662"/>
      <c r="D55" s="662"/>
      <c r="E55" s="662"/>
      <c r="F55" s="662"/>
      <c r="G55" s="662"/>
      <c r="H55" s="662"/>
      <c r="I55" s="662"/>
      <c r="J55" s="662"/>
      <c r="K55" s="662"/>
      <c r="L55" s="662"/>
      <c r="M55" s="662"/>
      <c r="N55" s="662"/>
      <c r="O55" s="663"/>
    </row>
    <row r="56" spans="1:15">
      <c r="A56" s="565" t="s">
        <v>85</v>
      </c>
      <c r="B56" s="565" t="s">
        <v>133</v>
      </c>
      <c r="C56" s="565" t="s">
        <v>44</v>
      </c>
      <c r="D56" s="565" t="s">
        <v>42</v>
      </c>
      <c r="E56" s="565" t="s">
        <v>43</v>
      </c>
      <c r="F56" s="565" t="s">
        <v>12</v>
      </c>
      <c r="G56" s="565" t="s">
        <v>75</v>
      </c>
      <c r="H56" s="664" t="s">
        <v>13</v>
      </c>
      <c r="I56" s="565" t="s">
        <v>134</v>
      </c>
      <c r="J56" s="601" t="s">
        <v>135</v>
      </c>
      <c r="K56" s="602"/>
      <c r="L56" s="666"/>
      <c r="M56" s="601" t="s">
        <v>136</v>
      </c>
      <c r="N56" s="602"/>
      <c r="O56" s="666"/>
    </row>
    <row r="57" spans="1:15">
      <c r="A57" s="566"/>
      <c r="B57" s="566"/>
      <c r="C57" s="566"/>
      <c r="D57" s="566"/>
      <c r="E57" s="566"/>
      <c r="F57" s="566"/>
      <c r="G57" s="566"/>
      <c r="H57" s="665"/>
      <c r="I57" s="566"/>
      <c r="J57" s="276" t="s">
        <v>137</v>
      </c>
      <c r="K57" s="276" t="s">
        <v>27</v>
      </c>
      <c r="L57" s="276" t="s">
        <v>138</v>
      </c>
      <c r="M57" s="276" t="s">
        <v>94</v>
      </c>
      <c r="N57" s="536" t="s">
        <v>27</v>
      </c>
      <c r="O57" s="536" t="s">
        <v>21</v>
      </c>
    </row>
    <row r="58" spans="1:15">
      <c r="A58" s="277" t="s">
        <v>346</v>
      </c>
      <c r="B58" s="277" t="s">
        <v>348</v>
      </c>
      <c r="C58" s="277" t="s">
        <v>347</v>
      </c>
      <c r="D58" s="277" t="s">
        <v>348</v>
      </c>
      <c r="E58" s="277" t="s">
        <v>347</v>
      </c>
      <c r="F58" s="277" t="s">
        <v>375</v>
      </c>
      <c r="G58" s="277"/>
      <c r="H58" s="278" t="s">
        <v>230</v>
      </c>
      <c r="I58" s="277" t="s">
        <v>376</v>
      </c>
      <c r="J58" s="277" t="s">
        <v>377</v>
      </c>
      <c r="K58" s="277" t="s">
        <v>377</v>
      </c>
      <c r="L58" s="277" t="s">
        <v>594</v>
      </c>
      <c r="M58" s="279">
        <v>26418449</v>
      </c>
      <c r="N58" s="279">
        <v>29893604.400000002</v>
      </c>
      <c r="O58" s="279">
        <v>23208179.370000001</v>
      </c>
    </row>
    <row r="59" spans="1:15" s="11" customFormat="1">
      <c r="A59" s="655" t="s">
        <v>358</v>
      </c>
      <c r="B59" s="656"/>
      <c r="C59" s="656"/>
      <c r="D59" s="656"/>
      <c r="E59" s="656"/>
      <c r="F59" s="656"/>
      <c r="G59" s="656"/>
      <c r="H59" s="656"/>
      <c r="I59" s="656"/>
      <c r="J59" s="656"/>
      <c r="K59" s="656"/>
      <c r="L59" s="656"/>
      <c r="M59" s="656"/>
      <c r="N59" s="656"/>
      <c r="O59" s="657"/>
    </row>
    <row r="60" spans="1:15" s="11" customFormat="1">
      <c r="A60" s="658" t="s">
        <v>378</v>
      </c>
      <c r="B60" s="659"/>
      <c r="C60" s="659"/>
      <c r="D60" s="659"/>
      <c r="E60" s="659"/>
      <c r="F60" s="659"/>
      <c r="G60" s="659"/>
      <c r="H60" s="659"/>
      <c r="I60" s="659"/>
      <c r="J60" s="659"/>
      <c r="K60" s="659"/>
      <c r="L60" s="659"/>
      <c r="M60" s="659"/>
      <c r="N60" s="659"/>
      <c r="O60" s="660"/>
    </row>
    <row r="61" spans="1:15" s="11" customFormat="1">
      <c r="A61" s="655" t="s">
        <v>355</v>
      </c>
      <c r="B61" s="656"/>
      <c r="C61" s="656"/>
      <c r="D61" s="656"/>
      <c r="E61" s="656"/>
      <c r="F61" s="656"/>
      <c r="G61" s="656"/>
      <c r="H61" s="656"/>
      <c r="I61" s="656"/>
      <c r="J61" s="656"/>
      <c r="K61" s="656"/>
      <c r="L61" s="656"/>
      <c r="M61" s="656"/>
      <c r="N61" s="656"/>
      <c r="O61" s="657"/>
    </row>
    <row r="62" spans="1:15" s="11" customFormat="1" ht="51.75" customHeight="1">
      <c r="A62" s="661" t="s">
        <v>622</v>
      </c>
      <c r="B62" s="662"/>
      <c r="C62" s="662"/>
      <c r="D62" s="662"/>
      <c r="E62" s="662"/>
      <c r="F62" s="662"/>
      <c r="G62" s="662"/>
      <c r="H62" s="662"/>
      <c r="I62" s="662"/>
      <c r="J62" s="662"/>
      <c r="K62" s="662"/>
      <c r="L62" s="662"/>
      <c r="M62" s="662"/>
      <c r="N62" s="662"/>
      <c r="O62" s="663"/>
    </row>
    <row r="63" spans="1:15" s="11" customFormat="1">
      <c r="A63" s="661" t="s">
        <v>623</v>
      </c>
      <c r="B63" s="662"/>
      <c r="C63" s="662"/>
      <c r="D63" s="662"/>
      <c r="E63" s="662"/>
      <c r="F63" s="662"/>
      <c r="G63" s="662"/>
      <c r="H63" s="662"/>
      <c r="I63" s="662"/>
      <c r="J63" s="662"/>
      <c r="K63" s="662"/>
      <c r="L63" s="662"/>
      <c r="M63" s="662"/>
      <c r="N63" s="662"/>
      <c r="O63" s="663"/>
    </row>
    <row r="64" spans="1:15" s="11" customFormat="1">
      <c r="A64" s="661" t="s">
        <v>624</v>
      </c>
      <c r="B64" s="662"/>
      <c r="C64" s="662"/>
      <c r="D64" s="662"/>
      <c r="E64" s="662"/>
      <c r="F64" s="662"/>
      <c r="G64" s="662"/>
      <c r="H64" s="662"/>
      <c r="I64" s="662"/>
      <c r="J64" s="662"/>
      <c r="K64" s="662"/>
      <c r="L64" s="662"/>
      <c r="M64" s="662"/>
      <c r="N64" s="662"/>
      <c r="O64" s="663"/>
    </row>
    <row r="65" spans="1:15">
      <c r="A65" s="565" t="s">
        <v>85</v>
      </c>
      <c r="B65" s="565" t="s">
        <v>133</v>
      </c>
      <c r="C65" s="565" t="s">
        <v>44</v>
      </c>
      <c r="D65" s="565" t="s">
        <v>42</v>
      </c>
      <c r="E65" s="565" t="s">
        <v>43</v>
      </c>
      <c r="F65" s="565" t="s">
        <v>12</v>
      </c>
      <c r="G65" s="565" t="s">
        <v>75</v>
      </c>
      <c r="H65" s="664" t="s">
        <v>13</v>
      </c>
      <c r="I65" s="565" t="s">
        <v>134</v>
      </c>
      <c r="J65" s="601" t="s">
        <v>135</v>
      </c>
      <c r="K65" s="602"/>
      <c r="L65" s="666"/>
      <c r="M65" s="601" t="s">
        <v>136</v>
      </c>
      <c r="N65" s="602"/>
      <c r="O65" s="666"/>
    </row>
    <row r="66" spans="1:15">
      <c r="A66" s="566"/>
      <c r="B66" s="566"/>
      <c r="C66" s="566"/>
      <c r="D66" s="566"/>
      <c r="E66" s="566"/>
      <c r="F66" s="566"/>
      <c r="G66" s="566"/>
      <c r="H66" s="665"/>
      <c r="I66" s="566"/>
      <c r="J66" s="276" t="s">
        <v>137</v>
      </c>
      <c r="K66" s="276" t="s">
        <v>27</v>
      </c>
      <c r="L66" s="276" t="s">
        <v>138</v>
      </c>
      <c r="M66" s="276" t="s">
        <v>94</v>
      </c>
      <c r="N66" s="536" t="s">
        <v>27</v>
      </c>
      <c r="O66" s="536" t="s">
        <v>21</v>
      </c>
    </row>
    <row r="67" spans="1:15">
      <c r="A67" s="280" t="s">
        <v>346</v>
      </c>
      <c r="B67" s="280" t="s">
        <v>361</v>
      </c>
      <c r="C67" s="280" t="s">
        <v>347</v>
      </c>
      <c r="D67" s="280" t="s">
        <v>379</v>
      </c>
      <c r="E67" s="280" t="s">
        <v>346</v>
      </c>
      <c r="F67" s="280" t="s">
        <v>380</v>
      </c>
      <c r="G67" s="280"/>
      <c r="H67" s="281" t="s">
        <v>381</v>
      </c>
      <c r="I67" s="280" t="s">
        <v>234</v>
      </c>
      <c r="J67" s="280" t="s">
        <v>382</v>
      </c>
      <c r="K67" s="280" t="s">
        <v>382</v>
      </c>
      <c r="L67" s="280" t="s">
        <v>595</v>
      </c>
      <c r="M67" s="284">
        <v>800000</v>
      </c>
      <c r="N67" s="284">
        <v>599996</v>
      </c>
      <c r="O67" s="284">
        <v>495880.10000000003</v>
      </c>
    </row>
    <row r="68" spans="1:15" s="11" customFormat="1">
      <c r="A68" s="670" t="s">
        <v>353</v>
      </c>
      <c r="B68" s="671"/>
      <c r="C68" s="671"/>
      <c r="D68" s="671"/>
      <c r="E68" s="671"/>
      <c r="F68" s="671"/>
      <c r="G68" s="671"/>
      <c r="H68" s="671"/>
      <c r="I68" s="671"/>
      <c r="J68" s="671"/>
      <c r="K68" s="671"/>
      <c r="L68" s="671"/>
      <c r="M68" s="671"/>
      <c r="N68" s="671"/>
      <c r="O68" s="672"/>
    </row>
    <row r="69" spans="1:15" s="11" customFormat="1">
      <c r="A69" s="673" t="s">
        <v>383</v>
      </c>
      <c r="B69" s="674"/>
      <c r="C69" s="674"/>
      <c r="D69" s="674"/>
      <c r="E69" s="674"/>
      <c r="F69" s="674"/>
      <c r="G69" s="674"/>
      <c r="H69" s="674"/>
      <c r="I69" s="674"/>
      <c r="J69" s="674"/>
      <c r="K69" s="674"/>
      <c r="L69" s="674"/>
      <c r="M69" s="674"/>
      <c r="N69" s="674"/>
      <c r="O69" s="675"/>
    </row>
    <row r="70" spans="1:15" s="11" customFormat="1">
      <c r="A70" s="655" t="s">
        <v>355</v>
      </c>
      <c r="B70" s="656"/>
      <c r="C70" s="656"/>
      <c r="D70" s="656"/>
      <c r="E70" s="656"/>
      <c r="F70" s="656"/>
      <c r="G70" s="656"/>
      <c r="H70" s="656"/>
      <c r="I70" s="656"/>
      <c r="J70" s="656"/>
      <c r="K70" s="656"/>
      <c r="L70" s="656"/>
      <c r="M70" s="656"/>
      <c r="N70" s="656"/>
      <c r="O70" s="657"/>
    </row>
    <row r="71" spans="1:15" s="11" customFormat="1" ht="25.5" customHeight="1">
      <c r="A71" s="658" t="s">
        <v>625</v>
      </c>
      <c r="B71" s="659"/>
      <c r="C71" s="659"/>
      <c r="D71" s="659"/>
      <c r="E71" s="659"/>
      <c r="F71" s="659"/>
      <c r="G71" s="659"/>
      <c r="H71" s="659"/>
      <c r="I71" s="659"/>
      <c r="J71" s="659"/>
      <c r="K71" s="659"/>
      <c r="L71" s="659"/>
      <c r="M71" s="659"/>
      <c r="N71" s="659"/>
      <c r="O71" s="660"/>
    </row>
    <row r="72" spans="1:15" s="11" customFormat="1">
      <c r="A72" s="667" t="s">
        <v>384</v>
      </c>
      <c r="B72" s="668"/>
      <c r="C72" s="668"/>
      <c r="D72" s="668"/>
      <c r="E72" s="668"/>
      <c r="F72" s="668"/>
      <c r="G72" s="668"/>
      <c r="H72" s="668"/>
      <c r="I72" s="668"/>
      <c r="J72" s="668"/>
      <c r="K72" s="668"/>
      <c r="L72" s="668"/>
      <c r="M72" s="668"/>
      <c r="N72" s="668"/>
      <c r="O72" s="669"/>
    </row>
    <row r="73" spans="1:15">
      <c r="A73" s="565" t="s">
        <v>85</v>
      </c>
      <c r="B73" s="565" t="s">
        <v>133</v>
      </c>
      <c r="C73" s="565" t="s">
        <v>44</v>
      </c>
      <c r="D73" s="565" t="s">
        <v>42</v>
      </c>
      <c r="E73" s="565" t="s">
        <v>43</v>
      </c>
      <c r="F73" s="565" t="s">
        <v>12</v>
      </c>
      <c r="G73" s="565" t="s">
        <v>75</v>
      </c>
      <c r="H73" s="664" t="s">
        <v>13</v>
      </c>
      <c r="I73" s="565" t="s">
        <v>134</v>
      </c>
      <c r="J73" s="601" t="s">
        <v>135</v>
      </c>
      <c r="K73" s="602"/>
      <c r="L73" s="666"/>
      <c r="M73" s="601" t="s">
        <v>136</v>
      </c>
      <c r="N73" s="602"/>
      <c r="O73" s="666"/>
    </row>
    <row r="74" spans="1:15">
      <c r="A74" s="566"/>
      <c r="B74" s="566"/>
      <c r="C74" s="566"/>
      <c r="D74" s="566"/>
      <c r="E74" s="566"/>
      <c r="F74" s="566"/>
      <c r="G74" s="566"/>
      <c r="H74" s="665"/>
      <c r="I74" s="566"/>
      <c r="J74" s="276" t="s">
        <v>137</v>
      </c>
      <c r="K74" s="276" t="s">
        <v>27</v>
      </c>
      <c r="L74" s="276" t="s">
        <v>138</v>
      </c>
      <c r="M74" s="276" t="s">
        <v>94</v>
      </c>
      <c r="N74" s="536" t="s">
        <v>27</v>
      </c>
      <c r="O74" s="536" t="s">
        <v>21</v>
      </c>
    </row>
    <row r="75" spans="1:15" ht="25.5">
      <c r="A75" s="287" t="s">
        <v>346</v>
      </c>
      <c r="B75" s="287" t="s">
        <v>361</v>
      </c>
      <c r="C75" s="287" t="s">
        <v>347</v>
      </c>
      <c r="D75" s="287" t="s">
        <v>379</v>
      </c>
      <c r="E75" s="287" t="s">
        <v>346</v>
      </c>
      <c r="F75" s="287" t="s">
        <v>385</v>
      </c>
      <c r="G75" s="287"/>
      <c r="H75" s="288" t="s">
        <v>235</v>
      </c>
      <c r="I75" s="287" t="s">
        <v>221</v>
      </c>
      <c r="J75" s="277" t="s">
        <v>386</v>
      </c>
      <c r="K75" s="277" t="s">
        <v>596</v>
      </c>
      <c r="L75" s="277" t="s">
        <v>386</v>
      </c>
      <c r="M75" s="279">
        <v>29232298</v>
      </c>
      <c r="N75" s="289">
        <v>29412572.460000001</v>
      </c>
      <c r="O75" s="289">
        <v>28301593.599999998</v>
      </c>
    </row>
    <row r="76" spans="1:15" s="11" customFormat="1">
      <c r="A76" s="655" t="s">
        <v>353</v>
      </c>
      <c r="B76" s="656"/>
      <c r="C76" s="656"/>
      <c r="D76" s="656"/>
      <c r="E76" s="656"/>
      <c r="F76" s="656"/>
      <c r="G76" s="656"/>
      <c r="H76" s="656"/>
      <c r="I76" s="656"/>
      <c r="J76" s="656"/>
      <c r="K76" s="656"/>
      <c r="L76" s="656"/>
      <c r="M76" s="656"/>
      <c r="N76" s="656"/>
      <c r="O76" s="657"/>
    </row>
    <row r="77" spans="1:15" s="11" customFormat="1">
      <c r="A77" s="658" t="s">
        <v>387</v>
      </c>
      <c r="B77" s="659"/>
      <c r="C77" s="659"/>
      <c r="D77" s="659"/>
      <c r="E77" s="659"/>
      <c r="F77" s="659"/>
      <c r="G77" s="659"/>
      <c r="H77" s="659"/>
      <c r="I77" s="659"/>
      <c r="J77" s="659"/>
      <c r="K77" s="659"/>
      <c r="L77" s="659"/>
      <c r="M77" s="659"/>
      <c r="N77" s="659"/>
      <c r="O77" s="660"/>
    </row>
    <row r="78" spans="1:15" s="11" customFormat="1">
      <c r="A78" s="655" t="s">
        <v>355</v>
      </c>
      <c r="B78" s="656"/>
      <c r="C78" s="656"/>
      <c r="D78" s="656"/>
      <c r="E78" s="656"/>
      <c r="F78" s="656"/>
      <c r="G78" s="656"/>
      <c r="H78" s="656"/>
      <c r="I78" s="656"/>
      <c r="J78" s="656"/>
      <c r="K78" s="656"/>
      <c r="L78" s="656"/>
      <c r="M78" s="656"/>
      <c r="N78" s="656"/>
      <c r="O78" s="657"/>
    </row>
    <row r="79" spans="1:15" s="11" customFormat="1" ht="22.5" customHeight="1">
      <c r="A79" s="661" t="s">
        <v>388</v>
      </c>
      <c r="B79" s="662"/>
      <c r="C79" s="662"/>
      <c r="D79" s="662"/>
      <c r="E79" s="662"/>
      <c r="F79" s="662"/>
      <c r="G79" s="662"/>
      <c r="H79" s="662"/>
      <c r="I79" s="662"/>
      <c r="J79" s="662"/>
      <c r="K79" s="662"/>
      <c r="L79" s="662"/>
      <c r="M79" s="662"/>
      <c r="N79" s="662"/>
      <c r="O79" s="663"/>
    </row>
    <row r="80" spans="1:15" s="11" customFormat="1" ht="25.5" customHeight="1">
      <c r="A80" s="661" t="s">
        <v>389</v>
      </c>
      <c r="B80" s="662"/>
      <c r="C80" s="662"/>
      <c r="D80" s="662"/>
      <c r="E80" s="662"/>
      <c r="F80" s="662"/>
      <c r="G80" s="662"/>
      <c r="H80" s="662"/>
      <c r="I80" s="662"/>
      <c r="J80" s="662"/>
      <c r="K80" s="662"/>
      <c r="L80" s="662"/>
      <c r="M80" s="662"/>
      <c r="N80" s="662"/>
      <c r="O80" s="663"/>
    </row>
    <row r="81" spans="1:15">
      <c r="A81" s="565" t="s">
        <v>85</v>
      </c>
      <c r="B81" s="565" t="s">
        <v>133</v>
      </c>
      <c r="C81" s="565" t="s">
        <v>44</v>
      </c>
      <c r="D81" s="565" t="s">
        <v>42</v>
      </c>
      <c r="E81" s="565" t="s">
        <v>43</v>
      </c>
      <c r="F81" s="565" t="s">
        <v>12</v>
      </c>
      <c r="G81" s="565" t="s">
        <v>75</v>
      </c>
      <c r="H81" s="664" t="s">
        <v>13</v>
      </c>
      <c r="I81" s="565" t="s">
        <v>134</v>
      </c>
      <c r="J81" s="601" t="s">
        <v>135</v>
      </c>
      <c r="K81" s="602"/>
      <c r="L81" s="666"/>
      <c r="M81" s="601" t="s">
        <v>136</v>
      </c>
      <c r="N81" s="602"/>
      <c r="O81" s="666"/>
    </row>
    <row r="82" spans="1:15">
      <c r="A82" s="566"/>
      <c r="B82" s="566"/>
      <c r="C82" s="566"/>
      <c r="D82" s="566"/>
      <c r="E82" s="566"/>
      <c r="F82" s="566"/>
      <c r="G82" s="566"/>
      <c r="H82" s="665"/>
      <c r="I82" s="566"/>
      <c r="J82" s="276" t="s">
        <v>137</v>
      </c>
      <c r="K82" s="276" t="s">
        <v>27</v>
      </c>
      <c r="L82" s="276" t="s">
        <v>138</v>
      </c>
      <c r="M82" s="276" t="s">
        <v>94</v>
      </c>
      <c r="N82" s="536" t="s">
        <v>27</v>
      </c>
      <c r="O82" s="536" t="s">
        <v>21</v>
      </c>
    </row>
    <row r="83" spans="1:15" ht="25.5">
      <c r="A83" s="277" t="s">
        <v>346</v>
      </c>
      <c r="B83" s="277" t="s">
        <v>346</v>
      </c>
      <c r="C83" s="290">
        <v>2</v>
      </c>
      <c r="D83" s="277" t="s">
        <v>352</v>
      </c>
      <c r="E83" s="277" t="s">
        <v>390</v>
      </c>
      <c r="F83" s="277" t="s">
        <v>391</v>
      </c>
      <c r="G83" s="277"/>
      <c r="H83" s="291" t="s">
        <v>303</v>
      </c>
      <c r="I83" s="277" t="s">
        <v>221</v>
      </c>
      <c r="J83" s="277" t="s">
        <v>363</v>
      </c>
      <c r="K83" s="277" t="s">
        <v>346</v>
      </c>
      <c r="L83" s="277" t="s">
        <v>346</v>
      </c>
      <c r="M83" s="283">
        <v>0</v>
      </c>
      <c r="N83" s="279">
        <v>1734563.8</v>
      </c>
      <c r="O83" s="279">
        <v>1479158.67</v>
      </c>
    </row>
    <row r="84" spans="1:15" s="11" customFormat="1">
      <c r="A84" s="655" t="s">
        <v>353</v>
      </c>
      <c r="B84" s="656"/>
      <c r="C84" s="656"/>
      <c r="D84" s="656"/>
      <c r="E84" s="656"/>
      <c r="F84" s="656"/>
      <c r="G84" s="656"/>
      <c r="H84" s="656"/>
      <c r="I84" s="656"/>
      <c r="J84" s="656"/>
      <c r="K84" s="656"/>
      <c r="L84" s="656"/>
      <c r="M84" s="656"/>
      <c r="N84" s="656"/>
      <c r="O84" s="657"/>
    </row>
    <row r="85" spans="1:15" s="11" customFormat="1">
      <c r="A85" s="658" t="s">
        <v>392</v>
      </c>
      <c r="B85" s="659"/>
      <c r="C85" s="659"/>
      <c r="D85" s="659"/>
      <c r="E85" s="659"/>
      <c r="F85" s="659"/>
      <c r="G85" s="659"/>
      <c r="H85" s="659"/>
      <c r="I85" s="659"/>
      <c r="J85" s="659"/>
      <c r="K85" s="659"/>
      <c r="L85" s="659"/>
      <c r="M85" s="659"/>
      <c r="N85" s="659"/>
      <c r="O85" s="660"/>
    </row>
    <row r="86" spans="1:15" s="11" customFormat="1">
      <c r="A86" s="655" t="s">
        <v>355</v>
      </c>
      <c r="B86" s="656"/>
      <c r="C86" s="656"/>
      <c r="D86" s="656"/>
      <c r="E86" s="656"/>
      <c r="F86" s="656"/>
      <c r="G86" s="656"/>
      <c r="H86" s="656"/>
      <c r="I86" s="656"/>
      <c r="J86" s="656"/>
      <c r="K86" s="656"/>
      <c r="L86" s="656"/>
      <c r="M86" s="656"/>
      <c r="N86" s="656"/>
      <c r="O86" s="657"/>
    </row>
    <row r="87" spans="1:15" s="11" customFormat="1">
      <c r="A87" s="661" t="s">
        <v>393</v>
      </c>
      <c r="B87" s="662"/>
      <c r="C87" s="662"/>
      <c r="D87" s="662"/>
      <c r="E87" s="662"/>
      <c r="F87" s="662"/>
      <c r="G87" s="662"/>
      <c r="H87" s="662"/>
      <c r="I87" s="662"/>
      <c r="J87" s="662"/>
      <c r="K87" s="662"/>
      <c r="L87" s="662"/>
      <c r="M87" s="662"/>
      <c r="N87" s="662"/>
      <c r="O87" s="663"/>
    </row>
    <row r="88" spans="1:15">
      <c r="A88" s="565" t="s">
        <v>85</v>
      </c>
      <c r="B88" s="565" t="s">
        <v>133</v>
      </c>
      <c r="C88" s="565" t="s">
        <v>44</v>
      </c>
      <c r="D88" s="565" t="s">
        <v>42</v>
      </c>
      <c r="E88" s="565" t="s">
        <v>43</v>
      </c>
      <c r="F88" s="565" t="s">
        <v>12</v>
      </c>
      <c r="G88" s="565" t="s">
        <v>75</v>
      </c>
      <c r="H88" s="664" t="s">
        <v>13</v>
      </c>
      <c r="I88" s="565" t="s">
        <v>134</v>
      </c>
      <c r="J88" s="601" t="s">
        <v>135</v>
      </c>
      <c r="K88" s="602"/>
      <c r="L88" s="666"/>
      <c r="M88" s="601" t="s">
        <v>136</v>
      </c>
      <c r="N88" s="602"/>
      <c r="O88" s="666"/>
    </row>
    <row r="89" spans="1:15">
      <c r="A89" s="566"/>
      <c r="B89" s="566"/>
      <c r="C89" s="566"/>
      <c r="D89" s="566"/>
      <c r="E89" s="566"/>
      <c r="F89" s="566"/>
      <c r="G89" s="566"/>
      <c r="H89" s="665"/>
      <c r="I89" s="566"/>
      <c r="J89" s="276" t="s">
        <v>137</v>
      </c>
      <c r="K89" s="276" t="s">
        <v>27</v>
      </c>
      <c r="L89" s="276" t="s">
        <v>138</v>
      </c>
      <c r="M89" s="276" t="s">
        <v>94</v>
      </c>
      <c r="N89" s="536" t="s">
        <v>27</v>
      </c>
      <c r="O89" s="536" t="s">
        <v>21</v>
      </c>
    </row>
    <row r="90" spans="1:15" ht="25.5">
      <c r="A90" s="287">
        <v>1</v>
      </c>
      <c r="B90" s="287">
        <v>1</v>
      </c>
      <c r="C90" s="287">
        <v>2</v>
      </c>
      <c r="D90" s="287">
        <v>6</v>
      </c>
      <c r="E90" s="287">
        <v>9</v>
      </c>
      <c r="F90" s="287">
        <v>228</v>
      </c>
      <c r="G90" s="287"/>
      <c r="H90" s="94" t="s">
        <v>394</v>
      </c>
      <c r="I90" s="287" t="s">
        <v>221</v>
      </c>
      <c r="J90" s="277" t="s">
        <v>395</v>
      </c>
      <c r="K90" s="277" t="s">
        <v>597</v>
      </c>
      <c r="L90" s="277" t="s">
        <v>468</v>
      </c>
      <c r="M90" s="279">
        <v>1728143</v>
      </c>
      <c r="N90" s="289">
        <v>5076699.38</v>
      </c>
      <c r="O90" s="289">
        <v>4798624.2</v>
      </c>
    </row>
    <row r="91" spans="1:15" s="11" customFormat="1">
      <c r="A91" s="655" t="s">
        <v>353</v>
      </c>
      <c r="B91" s="656"/>
      <c r="C91" s="656"/>
      <c r="D91" s="656"/>
      <c r="E91" s="656"/>
      <c r="F91" s="656"/>
      <c r="G91" s="656"/>
      <c r="H91" s="656"/>
      <c r="I91" s="656"/>
      <c r="J91" s="656"/>
      <c r="K91" s="656"/>
      <c r="L91" s="656"/>
      <c r="M91" s="656"/>
      <c r="N91" s="656"/>
      <c r="O91" s="657"/>
    </row>
    <row r="92" spans="1:15" s="11" customFormat="1">
      <c r="A92" s="658" t="s">
        <v>396</v>
      </c>
      <c r="B92" s="659"/>
      <c r="C92" s="659"/>
      <c r="D92" s="659"/>
      <c r="E92" s="659"/>
      <c r="F92" s="659"/>
      <c r="G92" s="659"/>
      <c r="H92" s="659"/>
      <c r="I92" s="659"/>
      <c r="J92" s="659"/>
      <c r="K92" s="659"/>
      <c r="L92" s="659"/>
      <c r="M92" s="659"/>
      <c r="N92" s="659"/>
      <c r="O92" s="660"/>
    </row>
    <row r="93" spans="1:15" s="11" customFormat="1">
      <c r="A93" s="655" t="s">
        <v>355</v>
      </c>
      <c r="B93" s="656"/>
      <c r="C93" s="656"/>
      <c r="D93" s="656"/>
      <c r="E93" s="656"/>
      <c r="F93" s="656"/>
      <c r="G93" s="656"/>
      <c r="H93" s="656"/>
      <c r="I93" s="656"/>
      <c r="J93" s="656"/>
      <c r="K93" s="656"/>
      <c r="L93" s="656"/>
      <c r="M93" s="656"/>
      <c r="N93" s="656"/>
      <c r="O93" s="657"/>
    </row>
    <row r="94" spans="1:15" s="11" customFormat="1" ht="27.75" customHeight="1">
      <c r="A94" s="661" t="s">
        <v>627</v>
      </c>
      <c r="B94" s="662"/>
      <c r="C94" s="662"/>
      <c r="D94" s="662"/>
      <c r="E94" s="662"/>
      <c r="F94" s="662"/>
      <c r="G94" s="662"/>
      <c r="H94" s="662"/>
      <c r="I94" s="662"/>
      <c r="J94" s="662"/>
      <c r="K94" s="662"/>
      <c r="L94" s="662"/>
      <c r="M94" s="662"/>
      <c r="N94" s="662"/>
      <c r="O94" s="663"/>
    </row>
    <row r="95" spans="1:15" s="11" customFormat="1">
      <c r="A95" s="661" t="s">
        <v>397</v>
      </c>
      <c r="B95" s="662"/>
      <c r="C95" s="662"/>
      <c r="D95" s="662"/>
      <c r="E95" s="662"/>
      <c r="F95" s="662"/>
      <c r="G95" s="662"/>
      <c r="H95" s="662"/>
      <c r="I95" s="662"/>
      <c r="J95" s="662"/>
      <c r="K95" s="662"/>
      <c r="L95" s="662"/>
      <c r="M95" s="662"/>
      <c r="N95" s="662"/>
      <c r="O95" s="663"/>
    </row>
    <row r="96" spans="1:15" s="11" customFormat="1" ht="32.25" customHeight="1">
      <c r="A96" s="661" t="s">
        <v>626</v>
      </c>
      <c r="B96" s="662"/>
      <c r="C96" s="662"/>
      <c r="D96" s="662"/>
      <c r="E96" s="662"/>
      <c r="F96" s="662"/>
      <c r="G96" s="662"/>
      <c r="H96" s="662"/>
      <c r="I96" s="662"/>
      <c r="J96" s="662"/>
      <c r="K96" s="662"/>
      <c r="L96" s="662"/>
      <c r="M96" s="662"/>
      <c r="N96" s="662"/>
      <c r="O96" s="663"/>
    </row>
    <row r="97" spans="1:15">
      <c r="A97" s="565" t="s">
        <v>85</v>
      </c>
      <c r="B97" s="565" t="s">
        <v>133</v>
      </c>
      <c r="C97" s="565" t="s">
        <v>44</v>
      </c>
      <c r="D97" s="565" t="s">
        <v>42</v>
      </c>
      <c r="E97" s="565" t="s">
        <v>43</v>
      </c>
      <c r="F97" s="565" t="s">
        <v>12</v>
      </c>
      <c r="G97" s="565" t="s">
        <v>75</v>
      </c>
      <c r="H97" s="664" t="s">
        <v>13</v>
      </c>
      <c r="I97" s="565" t="s">
        <v>134</v>
      </c>
      <c r="J97" s="601" t="s">
        <v>135</v>
      </c>
      <c r="K97" s="602"/>
      <c r="L97" s="666"/>
      <c r="M97" s="601" t="s">
        <v>136</v>
      </c>
      <c r="N97" s="602"/>
      <c r="O97" s="666"/>
    </row>
    <row r="98" spans="1:15">
      <c r="A98" s="566"/>
      <c r="B98" s="566"/>
      <c r="C98" s="566"/>
      <c r="D98" s="566"/>
      <c r="E98" s="566"/>
      <c r="F98" s="566"/>
      <c r="G98" s="566"/>
      <c r="H98" s="665"/>
      <c r="I98" s="566"/>
      <c r="J98" s="276" t="s">
        <v>137</v>
      </c>
      <c r="K98" s="276" t="s">
        <v>27</v>
      </c>
      <c r="L98" s="276" t="s">
        <v>138</v>
      </c>
      <c r="M98" s="276" t="s">
        <v>94</v>
      </c>
      <c r="N98" s="536" t="s">
        <v>27</v>
      </c>
      <c r="O98" s="536" t="s">
        <v>21</v>
      </c>
    </row>
    <row r="99" spans="1:15" ht="25.5">
      <c r="A99" s="287">
        <v>1</v>
      </c>
      <c r="B99" s="287">
        <v>1</v>
      </c>
      <c r="C99" s="287">
        <v>2</v>
      </c>
      <c r="D99" s="287">
        <v>6</v>
      </c>
      <c r="E99" s="287">
        <v>9</v>
      </c>
      <c r="F99" s="277" t="s">
        <v>398</v>
      </c>
      <c r="G99" s="277"/>
      <c r="H99" s="278" t="s">
        <v>240</v>
      </c>
      <c r="I99" s="277" t="s">
        <v>234</v>
      </c>
      <c r="J99" s="277" t="s">
        <v>399</v>
      </c>
      <c r="K99" s="277" t="s">
        <v>399</v>
      </c>
      <c r="L99" s="277" t="s">
        <v>1084</v>
      </c>
      <c r="M99" s="279">
        <v>4925135</v>
      </c>
      <c r="N99" s="279">
        <v>5587135</v>
      </c>
      <c r="O99" s="279">
        <v>5579716.2000000002</v>
      </c>
    </row>
    <row r="100" spans="1:15">
      <c r="A100" s="676" t="s">
        <v>353</v>
      </c>
      <c r="B100" s="677"/>
      <c r="C100" s="677"/>
      <c r="D100" s="677"/>
      <c r="E100" s="677"/>
      <c r="F100" s="677"/>
      <c r="G100" s="677"/>
      <c r="H100" s="677"/>
      <c r="I100" s="677"/>
      <c r="J100" s="677"/>
      <c r="K100" s="677"/>
      <c r="L100" s="677"/>
      <c r="M100" s="677"/>
      <c r="N100" s="677"/>
      <c r="O100" s="678"/>
    </row>
    <row r="101" spans="1:15">
      <c r="A101" s="679" t="s">
        <v>400</v>
      </c>
      <c r="B101" s="680"/>
      <c r="C101" s="680"/>
      <c r="D101" s="680"/>
      <c r="E101" s="680"/>
      <c r="F101" s="680"/>
      <c r="G101" s="680"/>
      <c r="H101" s="680"/>
      <c r="I101" s="680"/>
      <c r="J101" s="680"/>
      <c r="K101" s="680"/>
      <c r="L101" s="680"/>
      <c r="M101" s="680"/>
      <c r="N101" s="680"/>
      <c r="O101" s="681"/>
    </row>
    <row r="102" spans="1:15">
      <c r="A102" s="676" t="s">
        <v>355</v>
      </c>
      <c r="B102" s="677"/>
      <c r="C102" s="677"/>
      <c r="D102" s="677"/>
      <c r="E102" s="677"/>
      <c r="F102" s="677"/>
      <c r="G102" s="677"/>
      <c r="H102" s="677"/>
      <c r="I102" s="677"/>
      <c r="J102" s="677"/>
      <c r="K102" s="677"/>
      <c r="L102" s="677"/>
      <c r="M102" s="677"/>
      <c r="N102" s="677"/>
      <c r="O102" s="678"/>
    </row>
    <row r="103" spans="1:15" ht="26.25" customHeight="1">
      <c r="A103" s="682" t="s">
        <v>628</v>
      </c>
      <c r="B103" s="683"/>
      <c r="C103" s="683"/>
      <c r="D103" s="683"/>
      <c r="E103" s="683"/>
      <c r="F103" s="683"/>
      <c r="G103" s="683"/>
      <c r="H103" s="683"/>
      <c r="I103" s="683"/>
      <c r="J103" s="683"/>
      <c r="K103" s="683"/>
      <c r="L103" s="683"/>
      <c r="M103" s="683"/>
      <c r="N103" s="683"/>
      <c r="O103" s="684"/>
    </row>
    <row r="104" spans="1:15">
      <c r="A104" s="565" t="s">
        <v>85</v>
      </c>
      <c r="B104" s="565" t="s">
        <v>133</v>
      </c>
      <c r="C104" s="565" t="s">
        <v>44</v>
      </c>
      <c r="D104" s="565" t="s">
        <v>42</v>
      </c>
      <c r="E104" s="565" t="s">
        <v>43</v>
      </c>
      <c r="F104" s="565" t="s">
        <v>12</v>
      </c>
      <c r="G104" s="565" t="s">
        <v>75</v>
      </c>
      <c r="H104" s="664" t="s">
        <v>13</v>
      </c>
      <c r="I104" s="565" t="s">
        <v>134</v>
      </c>
      <c r="J104" s="601" t="s">
        <v>135</v>
      </c>
      <c r="K104" s="602"/>
      <c r="L104" s="666"/>
      <c r="M104" s="601" t="s">
        <v>136</v>
      </c>
      <c r="N104" s="602"/>
      <c r="O104" s="666"/>
    </row>
    <row r="105" spans="1:15">
      <c r="A105" s="566"/>
      <c r="B105" s="566"/>
      <c r="C105" s="566"/>
      <c r="D105" s="566"/>
      <c r="E105" s="566"/>
      <c r="F105" s="566"/>
      <c r="G105" s="566"/>
      <c r="H105" s="665"/>
      <c r="I105" s="566"/>
      <c r="J105" s="276" t="s">
        <v>137</v>
      </c>
      <c r="K105" s="276" t="s">
        <v>27</v>
      </c>
      <c r="L105" s="276" t="s">
        <v>138</v>
      </c>
      <c r="M105" s="276" t="s">
        <v>94</v>
      </c>
      <c r="N105" s="536" t="s">
        <v>27</v>
      </c>
      <c r="O105" s="536" t="s">
        <v>21</v>
      </c>
    </row>
    <row r="106" spans="1:15">
      <c r="A106" s="287" t="s">
        <v>346</v>
      </c>
      <c r="B106" s="287" t="s">
        <v>346</v>
      </c>
      <c r="C106" s="287" t="s">
        <v>347</v>
      </c>
      <c r="D106" s="287" t="s">
        <v>352</v>
      </c>
      <c r="E106" s="287" t="s">
        <v>390</v>
      </c>
      <c r="F106" s="287" t="s">
        <v>401</v>
      </c>
      <c r="G106" s="287"/>
      <c r="H106" s="288" t="s">
        <v>241</v>
      </c>
      <c r="I106" s="277" t="s">
        <v>402</v>
      </c>
      <c r="J106" s="284">
        <v>17230</v>
      </c>
      <c r="K106" s="284">
        <v>17230</v>
      </c>
      <c r="L106" s="284">
        <v>36515</v>
      </c>
      <c r="M106" s="284">
        <v>79252188</v>
      </c>
      <c r="N106" s="292">
        <v>79583952.960000008</v>
      </c>
      <c r="O106" s="292">
        <v>76709149.650000006</v>
      </c>
    </row>
    <row r="107" spans="1:15" s="11" customFormat="1">
      <c r="A107" s="670" t="s">
        <v>358</v>
      </c>
      <c r="B107" s="671"/>
      <c r="C107" s="671"/>
      <c r="D107" s="671"/>
      <c r="E107" s="671"/>
      <c r="F107" s="671"/>
      <c r="G107" s="671"/>
      <c r="H107" s="671"/>
      <c r="I107" s="671"/>
      <c r="J107" s="671"/>
      <c r="K107" s="671"/>
      <c r="L107" s="671"/>
      <c r="M107" s="671"/>
      <c r="N107" s="671"/>
      <c r="O107" s="672"/>
    </row>
    <row r="108" spans="1:15" s="11" customFormat="1">
      <c r="A108" s="673" t="s">
        <v>403</v>
      </c>
      <c r="B108" s="674"/>
      <c r="C108" s="674"/>
      <c r="D108" s="674"/>
      <c r="E108" s="674"/>
      <c r="F108" s="674"/>
      <c r="G108" s="674"/>
      <c r="H108" s="674"/>
      <c r="I108" s="674"/>
      <c r="J108" s="674"/>
      <c r="K108" s="674"/>
      <c r="L108" s="674"/>
      <c r="M108" s="674"/>
      <c r="N108" s="674"/>
      <c r="O108" s="675"/>
    </row>
    <row r="109" spans="1:15" s="11" customFormat="1">
      <c r="A109" s="655" t="s">
        <v>355</v>
      </c>
      <c r="B109" s="656"/>
      <c r="C109" s="656"/>
      <c r="D109" s="656"/>
      <c r="E109" s="656"/>
      <c r="F109" s="656"/>
      <c r="G109" s="656"/>
      <c r="H109" s="656"/>
      <c r="I109" s="656"/>
      <c r="J109" s="656"/>
      <c r="K109" s="656"/>
      <c r="L109" s="656"/>
      <c r="M109" s="656"/>
      <c r="N109" s="656"/>
      <c r="O109" s="657"/>
    </row>
    <row r="110" spans="1:15" s="11" customFormat="1" ht="59.25" customHeight="1">
      <c r="A110" s="661" t="s">
        <v>404</v>
      </c>
      <c r="B110" s="662"/>
      <c r="C110" s="662"/>
      <c r="D110" s="662"/>
      <c r="E110" s="662"/>
      <c r="F110" s="662"/>
      <c r="G110" s="662"/>
      <c r="H110" s="662"/>
      <c r="I110" s="662"/>
      <c r="J110" s="662"/>
      <c r="K110" s="662"/>
      <c r="L110" s="662"/>
      <c r="M110" s="662"/>
      <c r="N110" s="662"/>
      <c r="O110" s="663"/>
    </row>
    <row r="111" spans="1:15">
      <c r="A111" s="565" t="s">
        <v>85</v>
      </c>
      <c r="B111" s="565" t="s">
        <v>133</v>
      </c>
      <c r="C111" s="565" t="s">
        <v>44</v>
      </c>
      <c r="D111" s="565" t="s">
        <v>42</v>
      </c>
      <c r="E111" s="565" t="s">
        <v>43</v>
      </c>
      <c r="F111" s="565" t="s">
        <v>12</v>
      </c>
      <c r="G111" s="565" t="s">
        <v>75</v>
      </c>
      <c r="H111" s="664" t="s">
        <v>13</v>
      </c>
      <c r="I111" s="565" t="s">
        <v>134</v>
      </c>
      <c r="J111" s="601" t="s">
        <v>135</v>
      </c>
      <c r="K111" s="602"/>
      <c r="L111" s="666"/>
      <c r="M111" s="601" t="s">
        <v>136</v>
      </c>
      <c r="N111" s="602"/>
      <c r="O111" s="666"/>
    </row>
    <row r="112" spans="1:15">
      <c r="A112" s="566"/>
      <c r="B112" s="566"/>
      <c r="C112" s="566"/>
      <c r="D112" s="566"/>
      <c r="E112" s="566"/>
      <c r="F112" s="566"/>
      <c r="G112" s="566"/>
      <c r="H112" s="665"/>
      <c r="I112" s="566"/>
      <c r="J112" s="276" t="s">
        <v>137</v>
      </c>
      <c r="K112" s="276" t="s">
        <v>27</v>
      </c>
      <c r="L112" s="276" t="s">
        <v>138</v>
      </c>
      <c r="M112" s="276" t="s">
        <v>94</v>
      </c>
      <c r="N112" s="536" t="s">
        <v>27</v>
      </c>
      <c r="O112" s="536" t="s">
        <v>21</v>
      </c>
    </row>
    <row r="113" spans="1:15">
      <c r="A113" s="287" t="s">
        <v>346</v>
      </c>
      <c r="B113" s="287" t="s">
        <v>395</v>
      </c>
      <c r="C113" s="287" t="s">
        <v>361</v>
      </c>
      <c r="D113" s="287" t="s">
        <v>346</v>
      </c>
      <c r="E113" s="287" t="s">
        <v>347</v>
      </c>
      <c r="F113" s="287" t="s">
        <v>405</v>
      </c>
      <c r="G113" s="287"/>
      <c r="H113" s="288" t="s">
        <v>245</v>
      </c>
      <c r="I113" s="277" t="s">
        <v>402</v>
      </c>
      <c r="J113" s="284">
        <v>4300</v>
      </c>
      <c r="K113" s="284">
        <v>3300</v>
      </c>
      <c r="L113" s="284">
        <v>3944</v>
      </c>
      <c r="M113" s="284">
        <v>350000</v>
      </c>
      <c r="N113" s="292">
        <v>173298</v>
      </c>
      <c r="O113" s="292">
        <v>164962</v>
      </c>
    </row>
    <row r="114" spans="1:15" s="11" customFormat="1">
      <c r="A114" s="670" t="s">
        <v>358</v>
      </c>
      <c r="B114" s="671"/>
      <c r="C114" s="671"/>
      <c r="D114" s="671"/>
      <c r="E114" s="671"/>
      <c r="F114" s="671"/>
      <c r="G114" s="671"/>
      <c r="H114" s="671"/>
      <c r="I114" s="671"/>
      <c r="J114" s="671"/>
      <c r="K114" s="671"/>
      <c r="L114" s="671"/>
      <c r="M114" s="671"/>
      <c r="N114" s="671"/>
      <c r="O114" s="672"/>
    </row>
    <row r="115" spans="1:15" s="11" customFormat="1" ht="16.5" customHeight="1">
      <c r="A115" s="661" t="s">
        <v>406</v>
      </c>
      <c r="B115" s="662"/>
      <c r="C115" s="662"/>
      <c r="D115" s="662"/>
      <c r="E115" s="662"/>
      <c r="F115" s="662"/>
      <c r="G115" s="662"/>
      <c r="H115" s="662"/>
      <c r="I115" s="662"/>
      <c r="J115" s="662"/>
      <c r="K115" s="662"/>
      <c r="L115" s="662"/>
      <c r="M115" s="662"/>
      <c r="N115" s="662"/>
      <c r="O115" s="663"/>
    </row>
    <row r="116" spans="1:15" s="11" customFormat="1">
      <c r="A116" s="655" t="s">
        <v>355</v>
      </c>
      <c r="B116" s="656"/>
      <c r="C116" s="656"/>
      <c r="D116" s="656"/>
      <c r="E116" s="656"/>
      <c r="F116" s="656"/>
      <c r="G116" s="656"/>
      <c r="H116" s="656"/>
      <c r="I116" s="656"/>
      <c r="J116" s="656"/>
      <c r="K116" s="656"/>
      <c r="L116" s="656"/>
      <c r="M116" s="656"/>
      <c r="N116" s="656"/>
      <c r="O116" s="657"/>
    </row>
    <row r="117" spans="1:15" s="11" customFormat="1" ht="24" customHeight="1">
      <c r="A117" s="667" t="s">
        <v>407</v>
      </c>
      <c r="B117" s="668"/>
      <c r="C117" s="668"/>
      <c r="D117" s="668"/>
      <c r="E117" s="668"/>
      <c r="F117" s="668"/>
      <c r="G117" s="668"/>
      <c r="H117" s="668"/>
      <c r="I117" s="668"/>
      <c r="J117" s="668"/>
      <c r="K117" s="668"/>
      <c r="L117" s="668"/>
      <c r="M117" s="668"/>
      <c r="N117" s="668"/>
      <c r="O117" s="669"/>
    </row>
    <row r="120" spans="1:15">
      <c r="M120" s="349"/>
      <c r="N120" s="349"/>
      <c r="O120" s="349"/>
    </row>
    <row r="122" spans="1:15">
      <c r="M122" s="346"/>
      <c r="N122" s="346"/>
      <c r="O122" s="346"/>
    </row>
    <row r="124" spans="1:15">
      <c r="M124" s="349"/>
      <c r="N124" s="349"/>
      <c r="O124" s="349"/>
    </row>
  </sheetData>
  <mergeCells count="236">
    <mergeCell ref="A114:O114"/>
    <mergeCell ref="A115:O115"/>
    <mergeCell ref="A116:O116"/>
    <mergeCell ref="A117:O117"/>
    <mergeCell ref="A111:A112"/>
    <mergeCell ref="B111:B112"/>
    <mergeCell ref="C111:C112"/>
    <mergeCell ref="D111:D112"/>
    <mergeCell ref="E111:E112"/>
    <mergeCell ref="F111:F112"/>
    <mergeCell ref="G111:G112"/>
    <mergeCell ref="H111:H112"/>
    <mergeCell ref="I111:I112"/>
    <mergeCell ref="J111:L111"/>
    <mergeCell ref="M111:O111"/>
    <mergeCell ref="A107:O107"/>
    <mergeCell ref="A108:O108"/>
    <mergeCell ref="A109:O109"/>
    <mergeCell ref="A110:O110"/>
    <mergeCell ref="A100:O100"/>
    <mergeCell ref="A101:O101"/>
    <mergeCell ref="A102:O102"/>
    <mergeCell ref="A103:O103"/>
    <mergeCell ref="A104:A105"/>
    <mergeCell ref="B104:B105"/>
    <mergeCell ref="C104:C105"/>
    <mergeCell ref="D104:D105"/>
    <mergeCell ref="E104:E105"/>
    <mergeCell ref="F104:F105"/>
    <mergeCell ref="G104:G105"/>
    <mergeCell ref="H104:H105"/>
    <mergeCell ref="I104:I105"/>
    <mergeCell ref="J104:L104"/>
    <mergeCell ref="M104:O104"/>
    <mergeCell ref="A96:O96"/>
    <mergeCell ref="A97:A98"/>
    <mergeCell ref="B97:B98"/>
    <mergeCell ref="C97:C98"/>
    <mergeCell ref="D97:D98"/>
    <mergeCell ref="E97:E98"/>
    <mergeCell ref="F97:F98"/>
    <mergeCell ref="G97:G98"/>
    <mergeCell ref="H97:H98"/>
    <mergeCell ref="I97:I98"/>
    <mergeCell ref="J97:L97"/>
    <mergeCell ref="M97:O97"/>
    <mergeCell ref="M88:O88"/>
    <mergeCell ref="A91:O91"/>
    <mergeCell ref="A92:O92"/>
    <mergeCell ref="A93:O93"/>
    <mergeCell ref="A95:O95"/>
    <mergeCell ref="F88:F89"/>
    <mergeCell ref="G88:G89"/>
    <mergeCell ref="H88:H89"/>
    <mergeCell ref="I88:I89"/>
    <mergeCell ref="J88:L88"/>
    <mergeCell ref="A88:A89"/>
    <mergeCell ref="B88:B89"/>
    <mergeCell ref="C88:C89"/>
    <mergeCell ref="D88:D89"/>
    <mergeCell ref="E88:E89"/>
    <mergeCell ref="A94:O94"/>
    <mergeCell ref="M81:O81"/>
    <mergeCell ref="A84:O84"/>
    <mergeCell ref="A85:O85"/>
    <mergeCell ref="A86:O86"/>
    <mergeCell ref="A87:O87"/>
    <mergeCell ref="F81:F82"/>
    <mergeCell ref="G81:G82"/>
    <mergeCell ref="H81:H82"/>
    <mergeCell ref="I81:I82"/>
    <mergeCell ref="J81:L81"/>
    <mergeCell ref="A81:A82"/>
    <mergeCell ref="B81:B82"/>
    <mergeCell ref="C81:C82"/>
    <mergeCell ref="D81:D82"/>
    <mergeCell ref="E81:E82"/>
    <mergeCell ref="A76:O76"/>
    <mergeCell ref="A77:O77"/>
    <mergeCell ref="A78:O78"/>
    <mergeCell ref="A79:O79"/>
    <mergeCell ref="A80:O80"/>
    <mergeCell ref="A68:O68"/>
    <mergeCell ref="A69:O69"/>
    <mergeCell ref="A70:O70"/>
    <mergeCell ref="A72:O72"/>
    <mergeCell ref="A73:A74"/>
    <mergeCell ref="B73:B74"/>
    <mergeCell ref="C73:C74"/>
    <mergeCell ref="D73:D74"/>
    <mergeCell ref="E73:E74"/>
    <mergeCell ref="F73:F74"/>
    <mergeCell ref="G73:G74"/>
    <mergeCell ref="H73:H74"/>
    <mergeCell ref="I73:I74"/>
    <mergeCell ref="J73:L73"/>
    <mergeCell ref="M73:O73"/>
    <mergeCell ref="A71:O71"/>
    <mergeCell ref="A64:O64"/>
    <mergeCell ref="A65:A66"/>
    <mergeCell ref="B65:B66"/>
    <mergeCell ref="C65:C66"/>
    <mergeCell ref="D65:D66"/>
    <mergeCell ref="E65:E66"/>
    <mergeCell ref="F65:F66"/>
    <mergeCell ref="G65:G66"/>
    <mergeCell ref="H65:H66"/>
    <mergeCell ref="I65:I66"/>
    <mergeCell ref="J65:L65"/>
    <mergeCell ref="M65:O65"/>
    <mergeCell ref="A59:O59"/>
    <mergeCell ref="A60:O60"/>
    <mergeCell ref="A61:O61"/>
    <mergeCell ref="A62:O62"/>
    <mergeCell ref="A63:O63"/>
    <mergeCell ref="A52:O52"/>
    <mergeCell ref="A53:O53"/>
    <mergeCell ref="A54:O54"/>
    <mergeCell ref="A55:O55"/>
    <mergeCell ref="A56:A57"/>
    <mergeCell ref="B56:B57"/>
    <mergeCell ref="C56:C57"/>
    <mergeCell ref="D56:D57"/>
    <mergeCell ref="E56:E57"/>
    <mergeCell ref="F56:F57"/>
    <mergeCell ref="G56:G57"/>
    <mergeCell ref="H56:H57"/>
    <mergeCell ref="I56:I57"/>
    <mergeCell ref="J56:L56"/>
    <mergeCell ref="M56:O56"/>
    <mergeCell ref="A45:O45"/>
    <mergeCell ref="A46:O46"/>
    <mergeCell ref="A47:O47"/>
    <mergeCell ref="A48:O48"/>
    <mergeCell ref="A49:A50"/>
    <mergeCell ref="B49:B50"/>
    <mergeCell ref="C49:C50"/>
    <mergeCell ref="D49:D50"/>
    <mergeCell ref="E49:E50"/>
    <mergeCell ref="F49:F50"/>
    <mergeCell ref="G49:G50"/>
    <mergeCell ref="H49:H50"/>
    <mergeCell ref="I49:I50"/>
    <mergeCell ref="J49:L49"/>
    <mergeCell ref="M49:O49"/>
    <mergeCell ref="A37:O37"/>
    <mergeCell ref="A38:O38"/>
    <mergeCell ref="A40:O40"/>
    <mergeCell ref="A41:O41"/>
    <mergeCell ref="A42:A43"/>
    <mergeCell ref="B42:B43"/>
    <mergeCell ref="C42:C43"/>
    <mergeCell ref="D42:D43"/>
    <mergeCell ref="E42:E43"/>
    <mergeCell ref="F42:F43"/>
    <mergeCell ref="G42:G43"/>
    <mergeCell ref="H42:H43"/>
    <mergeCell ref="I42:I43"/>
    <mergeCell ref="J42:L42"/>
    <mergeCell ref="M42:O42"/>
    <mergeCell ref="A39:O39"/>
    <mergeCell ref="A31:O31"/>
    <mergeCell ref="A33:O33"/>
    <mergeCell ref="A34:A35"/>
    <mergeCell ref="B34:B35"/>
    <mergeCell ref="C34:C35"/>
    <mergeCell ref="D34:D35"/>
    <mergeCell ref="E34:E35"/>
    <mergeCell ref="F34:F35"/>
    <mergeCell ref="G34:G35"/>
    <mergeCell ref="H34:H35"/>
    <mergeCell ref="I34:I35"/>
    <mergeCell ref="J34:L34"/>
    <mergeCell ref="M34:O34"/>
    <mergeCell ref="A22:O22"/>
    <mergeCell ref="A23:O23"/>
    <mergeCell ref="A25:O25"/>
    <mergeCell ref="A26:A27"/>
    <mergeCell ref="B26:B27"/>
    <mergeCell ref="C26:C27"/>
    <mergeCell ref="D26:D27"/>
    <mergeCell ref="E26:E27"/>
    <mergeCell ref="F26:F27"/>
    <mergeCell ref="G26:G27"/>
    <mergeCell ref="H26:H27"/>
    <mergeCell ref="I26:I27"/>
    <mergeCell ref="J26:L26"/>
    <mergeCell ref="M26:O26"/>
    <mergeCell ref="J12:L12"/>
    <mergeCell ref="M12:O12"/>
    <mergeCell ref="A15:O15"/>
    <mergeCell ref="A16:O16"/>
    <mergeCell ref="A19:A20"/>
    <mergeCell ref="B19:B20"/>
    <mergeCell ref="C19:C20"/>
    <mergeCell ref="D19:D20"/>
    <mergeCell ref="E19:E20"/>
    <mergeCell ref="F19:F20"/>
    <mergeCell ref="G19:G20"/>
    <mergeCell ref="H19:H20"/>
    <mergeCell ref="I19:I20"/>
    <mergeCell ref="J19:L19"/>
    <mergeCell ref="M19:O19"/>
    <mergeCell ref="A12:A13"/>
    <mergeCell ref="B12:B13"/>
    <mergeCell ref="C12:C13"/>
    <mergeCell ref="D12:D13"/>
    <mergeCell ref="E12:E13"/>
    <mergeCell ref="F12:F13"/>
    <mergeCell ref="G12:G13"/>
    <mergeCell ref="H12:H13"/>
    <mergeCell ref="I12:I13"/>
    <mergeCell ref="A3:O3"/>
    <mergeCell ref="A24:O24"/>
    <mergeCell ref="A29:O29"/>
    <mergeCell ref="A30:O30"/>
    <mergeCell ref="A32:O32"/>
    <mergeCell ref="A8:O8"/>
    <mergeCell ref="A17:O17"/>
    <mergeCell ref="A18:O18"/>
    <mergeCell ref="A1:O1"/>
    <mergeCell ref="A4:O4"/>
    <mergeCell ref="A5:A6"/>
    <mergeCell ref="B5:B6"/>
    <mergeCell ref="H5:H6"/>
    <mergeCell ref="I5:I6"/>
    <mergeCell ref="J5:L5"/>
    <mergeCell ref="M5:O5"/>
    <mergeCell ref="A9:O9"/>
    <mergeCell ref="C5:C6"/>
    <mergeCell ref="D5:D6"/>
    <mergeCell ref="E5:E6"/>
    <mergeCell ref="F5:F6"/>
    <mergeCell ref="G5:G6"/>
    <mergeCell ref="A10:O10"/>
    <mergeCell ref="A11:O11"/>
  </mergeCells>
  <printOptions horizontalCentered="1"/>
  <pageMargins left="0.39370078740157483" right="0.39370078740157483" top="1.5748031496062993" bottom="0.39370078740157483" header="0.19685039370078741" footer="0.19685039370078741"/>
  <pageSetup scale="65" orientation="landscape" r:id="rId1"/>
  <headerFooter scaleWithDoc="0">
    <oddHeader>&amp;C&amp;G</oddHeader>
    <oddFooter>&amp;C&amp;G</oddFooter>
  </headerFooter>
  <rowBreaks count="3" manualBreakCount="3">
    <brk id="33" max="14" man="1"/>
    <brk id="72" max="14" man="1"/>
    <brk id="103" max="14" man="1"/>
  </rowBreaks>
  <colBreaks count="1" manualBreakCount="1">
    <brk id="15" max="42" man="1"/>
  </colBreaks>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38"/>
  <sheetViews>
    <sheetView showGridLines="0" view="pageLayout" zoomScale="70" zoomScaleNormal="93" zoomScalePageLayoutView="70" workbookViewId="0">
      <selection activeCell="J24" sqref="J24:O24"/>
    </sheetView>
  </sheetViews>
  <sheetFormatPr baseColWidth="10" defaultColWidth="11.42578125" defaultRowHeight="13.5"/>
  <cols>
    <col min="1" max="7" width="5" style="1" customWidth="1"/>
    <col min="8" max="8" width="60.7109375" style="1" customWidth="1"/>
    <col min="9" max="9" width="10.7109375" style="1" customWidth="1"/>
    <col min="10" max="10" width="13.7109375" style="1" customWidth="1"/>
    <col min="11" max="11" width="16.28515625" style="1" bestFit="1" customWidth="1"/>
    <col min="12" max="12" width="13.7109375" style="1" customWidth="1"/>
    <col min="13" max="15" width="21.42578125" style="1" bestFit="1" customWidth="1"/>
    <col min="16" max="16" width="2.7109375" style="1" customWidth="1"/>
    <col min="17" max="16384" width="11.42578125" style="1"/>
  </cols>
  <sheetData>
    <row r="1" spans="1:15" ht="34.9" customHeight="1">
      <c r="A1" s="567" t="s">
        <v>132</v>
      </c>
      <c r="B1" s="568"/>
      <c r="C1" s="568"/>
      <c r="D1" s="568"/>
      <c r="E1" s="568"/>
      <c r="F1" s="568"/>
      <c r="G1" s="568"/>
      <c r="H1" s="568"/>
      <c r="I1" s="568"/>
      <c r="J1" s="568"/>
      <c r="K1" s="568"/>
      <c r="L1" s="568"/>
      <c r="M1" s="568"/>
      <c r="N1" s="568"/>
      <c r="O1" s="569"/>
    </row>
    <row r="2" spans="1:15" ht="7.9" customHeight="1">
      <c r="A2" s="93"/>
      <c r="B2" s="93"/>
      <c r="C2" s="93"/>
      <c r="D2" s="93"/>
      <c r="E2" s="93"/>
      <c r="F2" s="93"/>
      <c r="G2" s="93"/>
      <c r="H2" s="93"/>
      <c r="I2" s="93"/>
      <c r="J2" s="93"/>
      <c r="K2" s="93"/>
      <c r="L2" s="93"/>
      <c r="M2" s="93"/>
      <c r="N2" s="93"/>
      <c r="O2" s="93"/>
    </row>
    <row r="3" spans="1:15" ht="19.149999999999999" customHeight="1">
      <c r="A3" s="652" t="s">
        <v>408</v>
      </c>
      <c r="B3" s="653"/>
      <c r="C3" s="653"/>
      <c r="D3" s="653"/>
      <c r="E3" s="653"/>
      <c r="F3" s="653"/>
      <c r="G3" s="653"/>
      <c r="H3" s="653"/>
      <c r="I3" s="653"/>
      <c r="J3" s="653"/>
      <c r="K3" s="653"/>
      <c r="L3" s="653"/>
      <c r="M3" s="653"/>
      <c r="N3" s="653"/>
      <c r="O3" s="654"/>
    </row>
    <row r="4" spans="1:15" ht="19.149999999999999" customHeight="1">
      <c r="A4" s="652" t="s">
        <v>205</v>
      </c>
      <c r="B4" s="653"/>
      <c r="C4" s="653"/>
      <c r="D4" s="653"/>
      <c r="E4" s="653"/>
      <c r="F4" s="653"/>
      <c r="G4" s="653"/>
      <c r="H4" s="653"/>
      <c r="I4" s="653"/>
      <c r="J4" s="653"/>
      <c r="K4" s="653"/>
      <c r="L4" s="653"/>
      <c r="M4" s="653"/>
      <c r="N4" s="653"/>
      <c r="O4" s="654"/>
    </row>
    <row r="5" spans="1:15" ht="19.899999999999999" customHeight="1">
      <c r="A5" s="565" t="s">
        <v>85</v>
      </c>
      <c r="B5" s="565" t="s">
        <v>133</v>
      </c>
      <c r="C5" s="565" t="s">
        <v>44</v>
      </c>
      <c r="D5" s="565" t="s">
        <v>42</v>
      </c>
      <c r="E5" s="565" t="s">
        <v>43</v>
      </c>
      <c r="F5" s="565" t="s">
        <v>12</v>
      </c>
      <c r="G5" s="565" t="s">
        <v>75</v>
      </c>
      <c r="H5" s="664" t="s">
        <v>13</v>
      </c>
      <c r="I5" s="565" t="s">
        <v>134</v>
      </c>
      <c r="J5" s="601" t="s">
        <v>135</v>
      </c>
      <c r="K5" s="602"/>
      <c r="L5" s="666"/>
      <c r="M5" s="601" t="s">
        <v>136</v>
      </c>
      <c r="N5" s="602"/>
      <c r="O5" s="666"/>
    </row>
    <row r="6" spans="1:15" ht="19.899999999999999" customHeight="1">
      <c r="A6" s="566"/>
      <c r="B6" s="566"/>
      <c r="C6" s="566"/>
      <c r="D6" s="566"/>
      <c r="E6" s="566"/>
      <c r="F6" s="566"/>
      <c r="G6" s="566"/>
      <c r="H6" s="665"/>
      <c r="I6" s="566"/>
      <c r="J6" s="276" t="s">
        <v>137</v>
      </c>
      <c r="K6" s="276" t="s">
        <v>27</v>
      </c>
      <c r="L6" s="276" t="s">
        <v>138</v>
      </c>
      <c r="M6" s="276" t="s">
        <v>94</v>
      </c>
      <c r="N6" s="536" t="s">
        <v>27</v>
      </c>
      <c r="O6" s="536" t="s">
        <v>21</v>
      </c>
    </row>
    <row r="7" spans="1:15" s="79" customFormat="1" ht="15" customHeight="1">
      <c r="A7" s="287" t="s">
        <v>347</v>
      </c>
      <c r="B7" s="287" t="s">
        <v>361</v>
      </c>
      <c r="C7" s="287" t="s">
        <v>346</v>
      </c>
      <c r="D7" s="287" t="s">
        <v>395</v>
      </c>
      <c r="E7" s="287" t="s">
        <v>346</v>
      </c>
      <c r="F7" s="287" t="s">
        <v>349</v>
      </c>
      <c r="G7" s="287"/>
      <c r="H7" s="288" t="s">
        <v>409</v>
      </c>
      <c r="I7" s="287" t="s">
        <v>225</v>
      </c>
      <c r="J7" s="293" t="s">
        <v>346</v>
      </c>
      <c r="K7" s="293" t="s">
        <v>352</v>
      </c>
      <c r="L7" s="293" t="s">
        <v>352</v>
      </c>
      <c r="M7" s="294">
        <v>1500000</v>
      </c>
      <c r="N7" s="295">
        <v>4600407.5</v>
      </c>
      <c r="O7" s="295">
        <v>2938423.5500000003</v>
      </c>
    </row>
    <row r="8" spans="1:15">
      <c r="A8" s="688" t="s">
        <v>353</v>
      </c>
      <c r="B8" s="689"/>
      <c r="C8" s="689"/>
      <c r="D8" s="689"/>
      <c r="E8" s="689"/>
      <c r="F8" s="689"/>
      <c r="G8" s="689"/>
      <c r="H8" s="689"/>
      <c r="I8" s="689"/>
      <c r="J8" s="689"/>
      <c r="K8" s="689"/>
      <c r="L8" s="689"/>
      <c r="M8" s="689"/>
      <c r="N8" s="689"/>
      <c r="O8" s="690"/>
    </row>
    <row r="9" spans="1:15">
      <c r="A9" s="685" t="s">
        <v>410</v>
      </c>
      <c r="B9" s="686"/>
      <c r="C9" s="686"/>
      <c r="D9" s="686"/>
      <c r="E9" s="686"/>
      <c r="F9" s="686"/>
      <c r="G9" s="686"/>
      <c r="H9" s="686"/>
      <c r="I9" s="686"/>
      <c r="J9" s="686"/>
      <c r="K9" s="686"/>
      <c r="L9" s="686"/>
      <c r="M9" s="686"/>
      <c r="N9" s="686"/>
      <c r="O9" s="687"/>
    </row>
    <row r="10" spans="1:15">
      <c r="A10" s="697" t="s">
        <v>634</v>
      </c>
      <c r="B10" s="698"/>
      <c r="C10" s="698"/>
      <c r="D10" s="698"/>
      <c r="E10" s="698"/>
      <c r="F10" s="698"/>
      <c r="G10" s="698"/>
      <c r="H10" s="698"/>
      <c r="I10" s="698"/>
      <c r="J10" s="698"/>
      <c r="K10" s="698"/>
      <c r="L10" s="698"/>
      <c r="M10" s="698"/>
      <c r="N10" s="698"/>
      <c r="O10" s="699"/>
    </row>
    <row r="11" spans="1:15" ht="33" customHeight="1">
      <c r="A11" s="691" t="s">
        <v>629</v>
      </c>
      <c r="B11" s="692"/>
      <c r="C11" s="692"/>
      <c r="D11" s="692"/>
      <c r="E11" s="692"/>
      <c r="F11" s="692"/>
      <c r="G11" s="692"/>
      <c r="H11" s="692"/>
      <c r="I11" s="692"/>
      <c r="J11" s="692"/>
      <c r="K11" s="692"/>
      <c r="L11" s="692"/>
      <c r="M11" s="692"/>
      <c r="N11" s="692"/>
      <c r="O11" s="693"/>
    </row>
    <row r="12" spans="1:15" ht="31.5" customHeight="1">
      <c r="A12" s="691" t="s">
        <v>411</v>
      </c>
      <c r="B12" s="692"/>
      <c r="C12" s="692"/>
      <c r="D12" s="692"/>
      <c r="E12" s="692"/>
      <c r="F12" s="692"/>
      <c r="G12" s="692"/>
      <c r="H12" s="692"/>
      <c r="I12" s="692"/>
      <c r="J12" s="692"/>
      <c r="K12" s="692"/>
      <c r="L12" s="692"/>
      <c r="M12" s="692"/>
      <c r="N12" s="692"/>
      <c r="O12" s="693"/>
    </row>
    <row r="13" spans="1:15" ht="19.5" customHeight="1">
      <c r="A13" s="565" t="s">
        <v>85</v>
      </c>
      <c r="B13" s="565" t="s">
        <v>133</v>
      </c>
      <c r="C13" s="565" t="s">
        <v>44</v>
      </c>
      <c r="D13" s="565" t="s">
        <v>42</v>
      </c>
      <c r="E13" s="565" t="s">
        <v>43</v>
      </c>
      <c r="F13" s="565" t="s">
        <v>12</v>
      </c>
      <c r="G13" s="565" t="s">
        <v>75</v>
      </c>
      <c r="H13" s="664" t="s">
        <v>13</v>
      </c>
      <c r="I13" s="565" t="s">
        <v>134</v>
      </c>
      <c r="J13" s="601" t="s">
        <v>135</v>
      </c>
      <c r="K13" s="602"/>
      <c r="L13" s="666"/>
      <c r="M13" s="601" t="s">
        <v>136</v>
      </c>
      <c r="N13" s="602"/>
      <c r="O13" s="666"/>
    </row>
    <row r="14" spans="1:15" ht="18" customHeight="1">
      <c r="A14" s="566"/>
      <c r="B14" s="566"/>
      <c r="C14" s="566"/>
      <c r="D14" s="566"/>
      <c r="E14" s="566"/>
      <c r="F14" s="566"/>
      <c r="G14" s="566"/>
      <c r="H14" s="665"/>
      <c r="I14" s="566"/>
      <c r="J14" s="276" t="s">
        <v>137</v>
      </c>
      <c r="K14" s="276" t="s">
        <v>27</v>
      </c>
      <c r="L14" s="276" t="s">
        <v>138</v>
      </c>
      <c r="M14" s="276" t="s">
        <v>94</v>
      </c>
      <c r="N14" s="536" t="s">
        <v>27</v>
      </c>
      <c r="O14" s="536" t="s">
        <v>21</v>
      </c>
    </row>
    <row r="15" spans="1:15">
      <c r="A15" s="287" t="s">
        <v>347</v>
      </c>
      <c r="B15" s="287" t="s">
        <v>361</v>
      </c>
      <c r="C15" s="287" t="s">
        <v>346</v>
      </c>
      <c r="D15" s="287" t="s">
        <v>395</v>
      </c>
      <c r="E15" s="287" t="s">
        <v>346</v>
      </c>
      <c r="F15" s="287" t="s">
        <v>356</v>
      </c>
      <c r="G15" s="287"/>
      <c r="H15" s="296" t="s">
        <v>250</v>
      </c>
      <c r="I15" s="287" t="s">
        <v>248</v>
      </c>
      <c r="J15" s="280" t="s">
        <v>412</v>
      </c>
      <c r="K15" s="280" t="s">
        <v>412</v>
      </c>
      <c r="L15" s="280" t="s">
        <v>413</v>
      </c>
      <c r="M15" s="284">
        <v>84532265</v>
      </c>
      <c r="N15" s="292">
        <v>84532265</v>
      </c>
      <c r="O15" s="292">
        <v>80515466.849999994</v>
      </c>
    </row>
    <row r="16" spans="1:15">
      <c r="A16" s="694" t="s">
        <v>353</v>
      </c>
      <c r="B16" s="695"/>
      <c r="C16" s="695"/>
      <c r="D16" s="695"/>
      <c r="E16" s="695"/>
      <c r="F16" s="695"/>
      <c r="G16" s="695"/>
      <c r="H16" s="695"/>
      <c r="I16" s="695"/>
      <c r="J16" s="695"/>
      <c r="K16" s="695"/>
      <c r="L16" s="695"/>
      <c r="M16" s="695"/>
      <c r="N16" s="695"/>
      <c r="O16" s="696"/>
    </row>
    <row r="17" spans="1:15">
      <c r="A17" s="679" t="s">
        <v>414</v>
      </c>
      <c r="B17" s="680"/>
      <c r="C17" s="680"/>
      <c r="D17" s="680"/>
      <c r="E17" s="680"/>
      <c r="F17" s="680"/>
      <c r="G17" s="680"/>
      <c r="H17" s="680"/>
      <c r="I17" s="680"/>
      <c r="J17" s="680"/>
      <c r="K17" s="680"/>
      <c r="L17" s="680"/>
      <c r="M17" s="680"/>
      <c r="N17" s="680"/>
      <c r="O17" s="681"/>
    </row>
    <row r="18" spans="1:15" s="79" customFormat="1" ht="15" customHeight="1">
      <c r="A18" s="697" t="s">
        <v>634</v>
      </c>
      <c r="B18" s="698"/>
      <c r="C18" s="698"/>
      <c r="D18" s="698"/>
      <c r="E18" s="698"/>
      <c r="F18" s="698"/>
      <c r="G18" s="698"/>
      <c r="H18" s="698"/>
      <c r="I18" s="698"/>
      <c r="J18" s="698"/>
      <c r="K18" s="698"/>
      <c r="L18" s="698"/>
      <c r="M18" s="698"/>
      <c r="N18" s="698"/>
      <c r="O18" s="699"/>
    </row>
    <row r="19" spans="1:15" ht="37.5" customHeight="1">
      <c r="A19" s="691" t="s">
        <v>415</v>
      </c>
      <c r="B19" s="692"/>
      <c r="C19" s="692"/>
      <c r="D19" s="692"/>
      <c r="E19" s="692"/>
      <c r="F19" s="692"/>
      <c r="G19" s="692"/>
      <c r="H19" s="692"/>
      <c r="I19" s="692"/>
      <c r="J19" s="692"/>
      <c r="K19" s="692"/>
      <c r="L19" s="692"/>
      <c r="M19" s="692"/>
      <c r="N19" s="692"/>
      <c r="O19" s="693"/>
    </row>
    <row r="20" spans="1:15" ht="39" customHeight="1">
      <c r="A20" s="691" t="s">
        <v>630</v>
      </c>
      <c r="B20" s="692"/>
      <c r="C20" s="692"/>
      <c r="D20" s="692"/>
      <c r="E20" s="692"/>
      <c r="F20" s="692"/>
      <c r="G20" s="692"/>
      <c r="H20" s="692"/>
      <c r="I20" s="692"/>
      <c r="J20" s="692"/>
      <c r="K20" s="692"/>
      <c r="L20" s="692"/>
      <c r="M20" s="692"/>
      <c r="N20" s="692"/>
      <c r="O20" s="693"/>
    </row>
    <row r="21" spans="1:15" ht="21" customHeight="1">
      <c r="A21" s="691" t="s">
        <v>416</v>
      </c>
      <c r="B21" s="692"/>
      <c r="C21" s="692"/>
      <c r="D21" s="692"/>
      <c r="E21" s="692"/>
      <c r="F21" s="692"/>
      <c r="G21" s="692"/>
      <c r="H21" s="692"/>
      <c r="I21" s="692"/>
      <c r="J21" s="692"/>
      <c r="K21" s="692"/>
      <c r="L21" s="692"/>
      <c r="M21" s="692"/>
      <c r="N21" s="692"/>
      <c r="O21" s="693"/>
    </row>
    <row r="22" spans="1:15">
      <c r="A22" s="691" t="s">
        <v>417</v>
      </c>
      <c r="B22" s="692"/>
      <c r="C22" s="692"/>
      <c r="D22" s="692"/>
      <c r="E22" s="692"/>
      <c r="F22" s="692"/>
      <c r="G22" s="692"/>
      <c r="H22" s="692"/>
      <c r="I22" s="692"/>
      <c r="J22" s="692"/>
      <c r="K22" s="692"/>
      <c r="L22" s="692"/>
      <c r="M22" s="692"/>
      <c r="N22" s="692"/>
      <c r="O22" s="693"/>
    </row>
    <row r="23" spans="1:15" ht="17.25" customHeight="1">
      <c r="A23" s="565" t="s">
        <v>85</v>
      </c>
      <c r="B23" s="565" t="s">
        <v>133</v>
      </c>
      <c r="C23" s="565" t="s">
        <v>44</v>
      </c>
      <c r="D23" s="565" t="s">
        <v>42</v>
      </c>
      <c r="E23" s="565" t="s">
        <v>43</v>
      </c>
      <c r="F23" s="565" t="s">
        <v>12</v>
      </c>
      <c r="G23" s="565" t="s">
        <v>75</v>
      </c>
      <c r="H23" s="664" t="s">
        <v>13</v>
      </c>
      <c r="I23" s="565" t="s">
        <v>134</v>
      </c>
      <c r="J23" s="601" t="s">
        <v>135</v>
      </c>
      <c r="K23" s="602"/>
      <c r="L23" s="666"/>
      <c r="M23" s="601" t="s">
        <v>136</v>
      </c>
      <c r="N23" s="602"/>
      <c r="O23" s="666"/>
    </row>
    <row r="24" spans="1:15" ht="19.5" customHeight="1">
      <c r="A24" s="566"/>
      <c r="B24" s="566"/>
      <c r="C24" s="566"/>
      <c r="D24" s="566"/>
      <c r="E24" s="566"/>
      <c r="F24" s="566"/>
      <c r="G24" s="566"/>
      <c r="H24" s="665"/>
      <c r="I24" s="566"/>
      <c r="J24" s="276" t="s">
        <v>137</v>
      </c>
      <c r="K24" s="276" t="s">
        <v>27</v>
      </c>
      <c r="L24" s="276" t="s">
        <v>138</v>
      </c>
      <c r="M24" s="276" t="s">
        <v>94</v>
      </c>
      <c r="N24" s="536" t="s">
        <v>27</v>
      </c>
      <c r="O24" s="536" t="s">
        <v>21</v>
      </c>
    </row>
    <row r="25" spans="1:15" ht="22.5" customHeight="1">
      <c r="A25" s="287" t="s">
        <v>347</v>
      </c>
      <c r="B25" s="287" t="s">
        <v>352</v>
      </c>
      <c r="C25" s="287" t="s">
        <v>346</v>
      </c>
      <c r="D25" s="287" t="s">
        <v>395</v>
      </c>
      <c r="E25" s="287" t="s">
        <v>347</v>
      </c>
      <c r="F25" s="287" t="s">
        <v>418</v>
      </c>
      <c r="G25" s="287"/>
      <c r="H25" s="288" t="s">
        <v>252</v>
      </c>
      <c r="I25" s="287" t="s">
        <v>253</v>
      </c>
      <c r="J25" s="277" t="s">
        <v>346</v>
      </c>
      <c r="K25" s="277" t="s">
        <v>347</v>
      </c>
      <c r="L25" s="277" t="s">
        <v>347</v>
      </c>
      <c r="M25" s="279">
        <v>92024798</v>
      </c>
      <c r="N25" s="289">
        <v>93811690.850000009</v>
      </c>
      <c r="O25" s="289">
        <v>86034708.74000001</v>
      </c>
    </row>
    <row r="26" spans="1:15">
      <c r="A26" s="655" t="s">
        <v>353</v>
      </c>
      <c r="B26" s="656"/>
      <c r="C26" s="656"/>
      <c r="D26" s="656"/>
      <c r="E26" s="656"/>
      <c r="F26" s="656"/>
      <c r="G26" s="656"/>
      <c r="H26" s="656"/>
      <c r="I26" s="656"/>
      <c r="J26" s="656"/>
      <c r="K26" s="656"/>
      <c r="L26" s="656"/>
      <c r="M26" s="656"/>
      <c r="N26" s="656"/>
      <c r="O26" s="657"/>
    </row>
    <row r="27" spans="1:15">
      <c r="A27" s="658" t="s">
        <v>419</v>
      </c>
      <c r="B27" s="659"/>
      <c r="C27" s="659"/>
      <c r="D27" s="659"/>
      <c r="E27" s="659"/>
      <c r="F27" s="659"/>
      <c r="G27" s="659"/>
      <c r="H27" s="659"/>
      <c r="I27" s="659"/>
      <c r="J27" s="659"/>
      <c r="K27" s="659"/>
      <c r="L27" s="659"/>
      <c r="M27" s="659"/>
      <c r="N27" s="659"/>
      <c r="O27" s="659"/>
    </row>
    <row r="28" spans="1:15" s="79" customFormat="1" ht="15" customHeight="1">
      <c r="A28" s="697" t="s">
        <v>634</v>
      </c>
      <c r="B28" s="698"/>
      <c r="C28" s="698"/>
      <c r="D28" s="698"/>
      <c r="E28" s="698"/>
      <c r="F28" s="698"/>
      <c r="G28" s="698"/>
      <c r="H28" s="698"/>
      <c r="I28" s="698"/>
      <c r="J28" s="698"/>
      <c r="K28" s="698"/>
      <c r="L28" s="698"/>
      <c r="M28" s="698"/>
      <c r="N28" s="698"/>
      <c r="O28" s="699"/>
    </row>
    <row r="29" spans="1:15" ht="50.25" customHeight="1">
      <c r="A29" s="661" t="s">
        <v>420</v>
      </c>
      <c r="B29" s="662"/>
      <c r="C29" s="662"/>
      <c r="D29" s="662"/>
      <c r="E29" s="662"/>
      <c r="F29" s="662"/>
      <c r="G29" s="662"/>
      <c r="H29" s="662"/>
      <c r="I29" s="662"/>
      <c r="J29" s="662"/>
      <c r="K29" s="662"/>
      <c r="L29" s="662"/>
      <c r="M29" s="662"/>
      <c r="N29" s="662"/>
      <c r="O29" s="663"/>
    </row>
    <row r="30" spans="1:15" ht="27" customHeight="1">
      <c r="A30" s="661" t="s">
        <v>421</v>
      </c>
      <c r="B30" s="662"/>
      <c r="C30" s="662"/>
      <c r="D30" s="662"/>
      <c r="E30" s="662"/>
      <c r="F30" s="662"/>
      <c r="G30" s="662"/>
      <c r="H30" s="662"/>
      <c r="I30" s="662"/>
      <c r="J30" s="662"/>
      <c r="K30" s="662"/>
      <c r="L30" s="662"/>
      <c r="M30" s="662"/>
      <c r="N30" s="662"/>
      <c r="O30" s="663"/>
    </row>
    <row r="31" spans="1:15" ht="22.5" customHeight="1">
      <c r="A31" s="667" t="s">
        <v>631</v>
      </c>
      <c r="B31" s="668"/>
      <c r="C31" s="668"/>
      <c r="D31" s="668"/>
      <c r="E31" s="668"/>
      <c r="F31" s="668"/>
      <c r="G31" s="668"/>
      <c r="H31" s="668"/>
      <c r="I31" s="668"/>
      <c r="J31" s="668"/>
      <c r="K31" s="668"/>
      <c r="L31" s="668"/>
      <c r="M31" s="668"/>
      <c r="N31" s="668"/>
      <c r="O31" s="669"/>
    </row>
    <row r="32" spans="1:15" ht="12.75" customHeight="1">
      <c r="A32" s="82"/>
      <c r="B32" s="82"/>
      <c r="C32" s="82"/>
      <c r="D32" s="82"/>
      <c r="E32" s="80"/>
      <c r="F32" s="80"/>
      <c r="G32" s="80"/>
      <c r="H32" s="80"/>
      <c r="I32" s="80"/>
      <c r="J32" s="80"/>
      <c r="K32" s="80"/>
      <c r="L32" s="80"/>
      <c r="M32" s="80"/>
      <c r="N32" s="80"/>
      <c r="O32" s="80"/>
    </row>
    <row r="33" spans="1:16" ht="13.5" customHeight="1">
      <c r="A33" s="83"/>
      <c r="B33" s="83"/>
      <c r="C33" s="83"/>
      <c r="D33" s="84"/>
      <c r="E33" s="85"/>
      <c r="F33" s="56"/>
      <c r="G33" s="56"/>
      <c r="H33" s="56"/>
      <c r="I33" s="86"/>
      <c r="J33" s="86"/>
      <c r="K33" s="86"/>
      <c r="L33" s="86"/>
      <c r="M33" s="86"/>
      <c r="N33" s="86"/>
      <c r="O33" s="86"/>
      <c r="P33" s="87"/>
    </row>
    <row r="34" spans="1:16" s="12" customFormat="1" ht="14.25" customHeight="1">
      <c r="A34" s="88"/>
      <c r="B34" s="88"/>
      <c r="C34" s="88"/>
      <c r="D34" s="3"/>
      <c r="E34" s="89"/>
      <c r="F34" s="90"/>
      <c r="G34" s="90"/>
      <c r="H34" s="90"/>
      <c r="I34" s="701"/>
      <c r="J34" s="701"/>
      <c r="K34" s="701"/>
      <c r="L34" s="701"/>
      <c r="M34" s="121"/>
      <c r="N34" s="91"/>
      <c r="O34" s="91"/>
      <c r="P34" s="92"/>
    </row>
    <row r="35" spans="1:16" s="12" customFormat="1">
      <c r="A35" s="700"/>
      <c r="B35" s="700"/>
      <c r="C35" s="700"/>
      <c r="D35" s="700"/>
      <c r="E35" s="700"/>
      <c r="F35" s="700"/>
      <c r="G35" s="700"/>
      <c r="H35" s="700"/>
      <c r="I35" s="700"/>
      <c r="J35" s="700"/>
      <c r="K35" s="700"/>
      <c r="L35" s="700"/>
      <c r="M35" s="350"/>
      <c r="N35" s="350"/>
      <c r="O35" s="350"/>
    </row>
    <row r="36" spans="1:16">
      <c r="M36" s="350"/>
      <c r="N36" s="350"/>
      <c r="O36" s="350"/>
    </row>
    <row r="38" spans="1:16">
      <c r="M38" s="349">
        <f>M35-M36</f>
        <v>0</v>
      </c>
      <c r="N38" s="349">
        <f>N35-N36</f>
        <v>0</v>
      </c>
      <c r="O38" s="349">
        <f>O35-O36</f>
        <v>0</v>
      </c>
    </row>
  </sheetData>
  <mergeCells count="57">
    <mergeCell ref="A28:O28"/>
    <mergeCell ref="A23:A24"/>
    <mergeCell ref="B23:B24"/>
    <mergeCell ref="C23:C24"/>
    <mergeCell ref="D23:D24"/>
    <mergeCell ref="E23:E24"/>
    <mergeCell ref="F23:F24"/>
    <mergeCell ref="G23:G24"/>
    <mergeCell ref="H23:H24"/>
    <mergeCell ref="I23:I24"/>
    <mergeCell ref="J23:L23"/>
    <mergeCell ref="M23:O23"/>
    <mergeCell ref="A26:O26"/>
    <mergeCell ref="A27:O27"/>
    <mergeCell ref="A35:H35"/>
    <mergeCell ref="I35:L35"/>
    <mergeCell ref="A10:O10"/>
    <mergeCell ref="A12:O12"/>
    <mergeCell ref="A13:A14"/>
    <mergeCell ref="B13:B14"/>
    <mergeCell ref="C13:C14"/>
    <mergeCell ref="D13:D14"/>
    <mergeCell ref="E13:E14"/>
    <mergeCell ref="A29:O29"/>
    <mergeCell ref="A31:O31"/>
    <mergeCell ref="I34:L34"/>
    <mergeCell ref="A30:O30"/>
    <mergeCell ref="A11:O11"/>
    <mergeCell ref="A19:O19"/>
    <mergeCell ref="J13:L13"/>
    <mergeCell ref="A20:O20"/>
    <mergeCell ref="A22:O22"/>
    <mergeCell ref="F13:F14"/>
    <mergeCell ref="G13:G14"/>
    <mergeCell ref="H13:H14"/>
    <mergeCell ref="I13:I14"/>
    <mergeCell ref="A21:O21"/>
    <mergeCell ref="M13:O13"/>
    <mergeCell ref="A16:O16"/>
    <mergeCell ref="A17:O17"/>
    <mergeCell ref="A18:O18"/>
    <mergeCell ref="A9:O9"/>
    <mergeCell ref="A1:O1"/>
    <mergeCell ref="A3:O3"/>
    <mergeCell ref="A4:O4"/>
    <mergeCell ref="A5:A6"/>
    <mergeCell ref="B5:B6"/>
    <mergeCell ref="C5:C6"/>
    <mergeCell ref="D5:D6"/>
    <mergeCell ref="E5:E6"/>
    <mergeCell ref="F5:F6"/>
    <mergeCell ref="G5:G6"/>
    <mergeCell ref="H5:H6"/>
    <mergeCell ref="I5:I6"/>
    <mergeCell ref="J5:L5"/>
    <mergeCell ref="M5:O5"/>
    <mergeCell ref="A8:O8"/>
  </mergeCells>
  <printOptions horizontalCentered="1"/>
  <pageMargins left="0.39370078740157483" right="0.39370078740157483" top="1.5748031496062993" bottom="0.39370078740157483" header="0.19685039370078741" footer="0.19685039370078741"/>
  <pageSetup scale="62" orientation="landscape" r:id="rId1"/>
  <headerFooter scaleWithDoc="0">
    <oddHeader>&amp;C&amp;G</oddHeader>
    <oddFooter>&amp;C&amp;G</oddFooter>
  </headerFooter>
  <colBreaks count="1" manualBreakCount="1">
    <brk id="15" max="34" man="1"/>
  </colBreaks>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25"/>
  <sheetViews>
    <sheetView showGridLines="0" view="pageLayout" zoomScale="70" zoomScaleNormal="80" zoomScalePageLayoutView="70" workbookViewId="0">
      <selection activeCell="J13" sqref="J13:O13"/>
    </sheetView>
  </sheetViews>
  <sheetFormatPr baseColWidth="10" defaultColWidth="11.42578125" defaultRowHeight="13.5"/>
  <cols>
    <col min="1" max="7" width="5" style="1" customWidth="1"/>
    <col min="8" max="8" width="60.7109375" style="1" customWidth="1"/>
    <col min="9" max="9" width="13.85546875" style="1" bestFit="1" customWidth="1"/>
    <col min="10" max="10" width="10.7109375" style="1" bestFit="1" customWidth="1"/>
    <col min="11" max="11" width="16" style="1" bestFit="1" customWidth="1"/>
    <col min="12" max="12" width="13.7109375" style="1" customWidth="1"/>
    <col min="13" max="15" width="20.140625" style="1" bestFit="1" customWidth="1"/>
    <col min="16" max="16" width="2.7109375" style="1" customWidth="1"/>
    <col min="17" max="16384" width="11.42578125" style="1"/>
  </cols>
  <sheetData>
    <row r="1" spans="1:15" ht="34.9" customHeight="1">
      <c r="A1" s="567" t="s">
        <v>132</v>
      </c>
      <c r="B1" s="568"/>
      <c r="C1" s="568"/>
      <c r="D1" s="568"/>
      <c r="E1" s="568"/>
      <c r="F1" s="568"/>
      <c r="G1" s="568"/>
      <c r="H1" s="568"/>
      <c r="I1" s="568"/>
      <c r="J1" s="568"/>
      <c r="K1" s="568"/>
      <c r="L1" s="568"/>
      <c r="M1" s="568"/>
      <c r="N1" s="568"/>
      <c r="O1" s="569"/>
    </row>
    <row r="2" spans="1:15" ht="7.9" customHeight="1">
      <c r="A2" s="93"/>
      <c r="B2" s="93"/>
      <c r="C2" s="93"/>
      <c r="D2" s="93"/>
      <c r="E2" s="93"/>
      <c r="F2" s="93"/>
      <c r="G2" s="93"/>
      <c r="H2" s="93"/>
      <c r="I2" s="93"/>
      <c r="J2" s="93"/>
      <c r="K2" s="93"/>
      <c r="L2" s="93"/>
      <c r="M2" s="93"/>
      <c r="N2" s="93"/>
      <c r="O2" s="93"/>
    </row>
    <row r="3" spans="1:15" ht="19.149999999999999" customHeight="1">
      <c r="A3" s="652" t="s">
        <v>408</v>
      </c>
      <c r="B3" s="653"/>
      <c r="C3" s="653"/>
      <c r="D3" s="653"/>
      <c r="E3" s="653"/>
      <c r="F3" s="653"/>
      <c r="G3" s="653"/>
      <c r="H3" s="653"/>
      <c r="I3" s="653"/>
      <c r="J3" s="653"/>
      <c r="K3" s="653"/>
      <c r="L3" s="653"/>
      <c r="M3" s="653"/>
      <c r="N3" s="653"/>
      <c r="O3" s="654"/>
    </row>
    <row r="4" spans="1:15" ht="19.149999999999999" customHeight="1">
      <c r="A4" s="652" t="s">
        <v>205</v>
      </c>
      <c r="B4" s="653"/>
      <c r="C4" s="653"/>
      <c r="D4" s="653"/>
      <c r="E4" s="653"/>
      <c r="F4" s="653"/>
      <c r="G4" s="653"/>
      <c r="H4" s="653"/>
      <c r="I4" s="653"/>
      <c r="J4" s="653"/>
      <c r="K4" s="653"/>
      <c r="L4" s="653"/>
      <c r="M4" s="653"/>
      <c r="N4" s="653"/>
      <c r="O4" s="654"/>
    </row>
    <row r="5" spans="1:15" ht="19.899999999999999" customHeight="1">
      <c r="A5" s="565" t="s">
        <v>85</v>
      </c>
      <c r="B5" s="565" t="s">
        <v>133</v>
      </c>
      <c r="C5" s="565" t="s">
        <v>44</v>
      </c>
      <c r="D5" s="565" t="s">
        <v>42</v>
      </c>
      <c r="E5" s="565" t="s">
        <v>43</v>
      </c>
      <c r="F5" s="565" t="s">
        <v>12</v>
      </c>
      <c r="G5" s="565" t="s">
        <v>75</v>
      </c>
      <c r="H5" s="664" t="s">
        <v>13</v>
      </c>
      <c r="I5" s="565" t="s">
        <v>134</v>
      </c>
      <c r="J5" s="601" t="s">
        <v>135</v>
      </c>
      <c r="K5" s="602"/>
      <c r="L5" s="666"/>
      <c r="M5" s="601" t="s">
        <v>136</v>
      </c>
      <c r="N5" s="602"/>
      <c r="O5" s="666"/>
    </row>
    <row r="6" spans="1:15" ht="19.899999999999999" customHeight="1">
      <c r="A6" s="566"/>
      <c r="B6" s="566"/>
      <c r="C6" s="566"/>
      <c r="D6" s="566"/>
      <c r="E6" s="566"/>
      <c r="F6" s="566"/>
      <c r="G6" s="566"/>
      <c r="H6" s="665"/>
      <c r="I6" s="566"/>
      <c r="J6" s="276" t="s">
        <v>137</v>
      </c>
      <c r="K6" s="276" t="s">
        <v>27</v>
      </c>
      <c r="L6" s="276" t="s">
        <v>138</v>
      </c>
      <c r="M6" s="276" t="s">
        <v>94</v>
      </c>
      <c r="N6" s="536" t="s">
        <v>27</v>
      </c>
      <c r="O6" s="536" t="s">
        <v>21</v>
      </c>
    </row>
    <row r="7" spans="1:15" s="79" customFormat="1" ht="27" customHeight="1">
      <c r="A7" s="287" t="s">
        <v>361</v>
      </c>
      <c r="B7" s="287" t="s">
        <v>379</v>
      </c>
      <c r="C7" s="287" t="s">
        <v>361</v>
      </c>
      <c r="D7" s="287" t="s">
        <v>346</v>
      </c>
      <c r="E7" s="287" t="s">
        <v>346</v>
      </c>
      <c r="F7" s="287" t="s">
        <v>375</v>
      </c>
      <c r="G7" s="287"/>
      <c r="H7" s="288" t="s">
        <v>257</v>
      </c>
      <c r="I7" s="287" t="s">
        <v>422</v>
      </c>
      <c r="J7" s="297" t="s">
        <v>423</v>
      </c>
      <c r="K7" s="297" t="s">
        <v>423</v>
      </c>
      <c r="L7" s="297" t="s">
        <v>598</v>
      </c>
      <c r="M7" s="298">
        <v>43236855</v>
      </c>
      <c r="N7" s="299">
        <v>31613210.399999999</v>
      </c>
      <c r="O7" s="299">
        <v>28894297.200000003</v>
      </c>
    </row>
    <row r="8" spans="1:15">
      <c r="A8" s="702" t="s">
        <v>353</v>
      </c>
      <c r="B8" s="703"/>
      <c r="C8" s="703"/>
      <c r="D8" s="703"/>
      <c r="E8" s="703"/>
      <c r="F8" s="703"/>
      <c r="G8" s="703"/>
      <c r="H8" s="703"/>
      <c r="I8" s="703"/>
      <c r="J8" s="703"/>
      <c r="K8" s="703"/>
      <c r="L8" s="703"/>
      <c r="M8" s="703"/>
      <c r="N8" s="703"/>
      <c r="O8" s="704"/>
    </row>
    <row r="9" spans="1:15" ht="18" customHeight="1">
      <c r="A9" s="705" t="s">
        <v>424</v>
      </c>
      <c r="B9" s="706"/>
      <c r="C9" s="706"/>
      <c r="D9" s="706"/>
      <c r="E9" s="706"/>
      <c r="F9" s="706"/>
      <c r="G9" s="706"/>
      <c r="H9" s="706"/>
      <c r="I9" s="706"/>
      <c r="J9" s="706"/>
      <c r="K9" s="706"/>
      <c r="L9" s="706"/>
      <c r="M9" s="706"/>
      <c r="N9" s="706"/>
      <c r="O9" s="707"/>
    </row>
    <row r="10" spans="1:15">
      <c r="A10" s="697" t="s">
        <v>634</v>
      </c>
      <c r="B10" s="698"/>
      <c r="C10" s="698"/>
      <c r="D10" s="698"/>
      <c r="E10" s="698"/>
      <c r="F10" s="698"/>
      <c r="G10" s="698"/>
      <c r="H10" s="698"/>
      <c r="I10" s="698"/>
      <c r="J10" s="698"/>
      <c r="K10" s="698"/>
      <c r="L10" s="698"/>
      <c r="M10" s="698"/>
      <c r="N10" s="698"/>
      <c r="O10" s="699"/>
    </row>
    <row r="11" spans="1:15" ht="32.25" customHeight="1">
      <c r="A11" s="705" t="s">
        <v>632</v>
      </c>
      <c r="B11" s="706"/>
      <c r="C11" s="706"/>
      <c r="D11" s="706"/>
      <c r="E11" s="706"/>
      <c r="F11" s="706"/>
      <c r="G11" s="706"/>
      <c r="H11" s="706"/>
      <c r="I11" s="706"/>
      <c r="J11" s="706"/>
      <c r="K11" s="706"/>
      <c r="L11" s="706"/>
      <c r="M11" s="706"/>
      <c r="N11" s="706"/>
      <c r="O11" s="707"/>
    </row>
    <row r="12" spans="1:15">
      <c r="A12" s="565" t="s">
        <v>85</v>
      </c>
      <c r="B12" s="565" t="s">
        <v>133</v>
      </c>
      <c r="C12" s="565" t="s">
        <v>44</v>
      </c>
      <c r="D12" s="565" t="s">
        <v>42</v>
      </c>
      <c r="E12" s="565" t="s">
        <v>43</v>
      </c>
      <c r="F12" s="565" t="s">
        <v>12</v>
      </c>
      <c r="G12" s="565" t="s">
        <v>75</v>
      </c>
      <c r="H12" s="664" t="s">
        <v>13</v>
      </c>
      <c r="I12" s="565" t="s">
        <v>134</v>
      </c>
      <c r="J12" s="601" t="s">
        <v>135</v>
      </c>
      <c r="K12" s="602"/>
      <c r="L12" s="666"/>
      <c r="M12" s="601" t="s">
        <v>136</v>
      </c>
      <c r="N12" s="602"/>
      <c r="O12" s="666"/>
    </row>
    <row r="13" spans="1:15">
      <c r="A13" s="566"/>
      <c r="B13" s="566"/>
      <c r="C13" s="566"/>
      <c r="D13" s="566"/>
      <c r="E13" s="566"/>
      <c r="F13" s="566"/>
      <c r="G13" s="566"/>
      <c r="H13" s="665"/>
      <c r="I13" s="566"/>
      <c r="J13" s="276" t="s">
        <v>137</v>
      </c>
      <c r="K13" s="276" t="s">
        <v>27</v>
      </c>
      <c r="L13" s="276" t="s">
        <v>138</v>
      </c>
      <c r="M13" s="276" t="s">
        <v>94</v>
      </c>
      <c r="N13" s="536" t="s">
        <v>27</v>
      </c>
      <c r="O13" s="536" t="s">
        <v>21</v>
      </c>
    </row>
    <row r="14" spans="1:15">
      <c r="A14" s="287" t="s">
        <v>361</v>
      </c>
      <c r="B14" s="287" t="s">
        <v>352</v>
      </c>
      <c r="C14" s="287" t="s">
        <v>361</v>
      </c>
      <c r="D14" s="287" t="s">
        <v>390</v>
      </c>
      <c r="E14" s="287" t="s">
        <v>361</v>
      </c>
      <c r="F14" s="287" t="s">
        <v>349</v>
      </c>
      <c r="G14" s="287"/>
      <c r="H14" s="288" t="s">
        <v>261</v>
      </c>
      <c r="I14" s="287" t="s">
        <v>425</v>
      </c>
      <c r="J14" s="280" t="s">
        <v>426</v>
      </c>
      <c r="K14" s="280" t="s">
        <v>426</v>
      </c>
      <c r="L14" s="280" t="s">
        <v>599</v>
      </c>
      <c r="M14" s="284">
        <v>3590831</v>
      </c>
      <c r="N14" s="292">
        <v>2341541.65</v>
      </c>
      <c r="O14" s="292">
        <v>2320740.52</v>
      </c>
    </row>
    <row r="15" spans="1:15">
      <c r="A15" s="702" t="s">
        <v>353</v>
      </c>
      <c r="B15" s="703"/>
      <c r="C15" s="703"/>
      <c r="D15" s="703"/>
      <c r="E15" s="703"/>
      <c r="F15" s="703"/>
      <c r="G15" s="703"/>
      <c r="H15" s="703"/>
      <c r="I15" s="703"/>
      <c r="J15" s="703"/>
      <c r="K15" s="703"/>
      <c r="L15" s="703"/>
      <c r="M15" s="703"/>
      <c r="N15" s="703"/>
      <c r="O15" s="704"/>
    </row>
    <row r="16" spans="1:15">
      <c r="A16" s="658" t="s">
        <v>427</v>
      </c>
      <c r="B16" s="659"/>
      <c r="C16" s="659"/>
      <c r="D16" s="659"/>
      <c r="E16" s="659"/>
      <c r="F16" s="659"/>
      <c r="G16" s="659"/>
      <c r="H16" s="659"/>
      <c r="I16" s="659"/>
      <c r="J16" s="659"/>
      <c r="K16" s="659"/>
      <c r="L16" s="659"/>
      <c r="M16" s="659"/>
      <c r="N16" s="659"/>
      <c r="O16" s="660"/>
    </row>
    <row r="17" spans="1:16" s="79" customFormat="1" ht="15" customHeight="1">
      <c r="A17" s="697" t="s">
        <v>634</v>
      </c>
      <c r="B17" s="698"/>
      <c r="C17" s="698"/>
      <c r="D17" s="698"/>
      <c r="E17" s="698"/>
      <c r="F17" s="698"/>
      <c r="G17" s="698"/>
      <c r="H17" s="698"/>
      <c r="I17" s="698"/>
      <c r="J17" s="698"/>
      <c r="K17" s="698"/>
      <c r="L17" s="698"/>
      <c r="M17" s="698"/>
      <c r="N17" s="698"/>
      <c r="O17" s="699"/>
    </row>
    <row r="18" spans="1:16" ht="42" customHeight="1">
      <c r="A18" s="658" t="s">
        <v>428</v>
      </c>
      <c r="B18" s="659"/>
      <c r="C18" s="659"/>
      <c r="D18" s="659"/>
      <c r="E18" s="659"/>
      <c r="F18" s="659"/>
      <c r="G18" s="659"/>
      <c r="H18" s="659"/>
      <c r="I18" s="659"/>
      <c r="J18" s="659"/>
      <c r="K18" s="659"/>
      <c r="L18" s="659"/>
      <c r="M18" s="659"/>
      <c r="N18" s="659"/>
      <c r="O18" s="660"/>
    </row>
    <row r="19" spans="1:16" ht="10.5" customHeight="1">
      <c r="A19" s="708"/>
      <c r="B19" s="709"/>
      <c r="C19" s="709"/>
      <c r="D19" s="709"/>
      <c r="E19" s="709"/>
      <c r="F19" s="709"/>
      <c r="G19" s="709"/>
      <c r="H19" s="709"/>
      <c r="I19" s="709"/>
      <c r="J19" s="709"/>
      <c r="K19" s="709"/>
      <c r="L19" s="709"/>
      <c r="M19" s="709"/>
      <c r="N19" s="709"/>
      <c r="O19" s="710"/>
    </row>
    <row r="20" spans="1:16" ht="13.5" customHeight="1">
      <c r="A20" s="83"/>
      <c r="B20" s="83"/>
      <c r="C20" s="83"/>
      <c r="D20" s="84"/>
      <c r="E20" s="85"/>
      <c r="F20" s="56"/>
      <c r="G20" s="56"/>
      <c r="H20" s="56"/>
      <c r="I20" s="86"/>
      <c r="J20" s="86"/>
      <c r="K20" s="86"/>
      <c r="L20" s="86"/>
      <c r="M20" s="86"/>
      <c r="N20" s="86"/>
      <c r="O20" s="86"/>
      <c r="P20" s="87"/>
    </row>
    <row r="21" spans="1:16" s="12" customFormat="1" ht="14.25" customHeight="1">
      <c r="A21" s="88"/>
      <c r="B21" s="88"/>
      <c r="C21" s="88"/>
      <c r="D21" s="3"/>
      <c r="E21" s="89"/>
      <c r="F21" s="90"/>
      <c r="G21" s="90"/>
      <c r="H21" s="90"/>
      <c r="I21" s="701"/>
      <c r="J21" s="701"/>
      <c r="K21" s="701"/>
      <c r="L21" s="701"/>
      <c r="M21" s="121"/>
      <c r="N21" s="91"/>
      <c r="O21" s="91"/>
      <c r="P21" s="92"/>
    </row>
    <row r="22" spans="1:16" s="12" customFormat="1">
      <c r="A22" s="700"/>
      <c r="B22" s="700"/>
      <c r="C22" s="700"/>
      <c r="D22" s="700"/>
      <c r="E22" s="700"/>
      <c r="F22" s="700"/>
      <c r="G22" s="700"/>
      <c r="H22" s="700"/>
      <c r="I22" s="700"/>
      <c r="J22" s="700"/>
      <c r="K22" s="700"/>
      <c r="L22" s="700"/>
      <c r="M22" s="350"/>
      <c r="N22" s="350"/>
      <c r="O22" s="350"/>
    </row>
    <row r="23" spans="1:16">
      <c r="M23" s="350"/>
      <c r="N23" s="350"/>
      <c r="O23" s="350"/>
    </row>
    <row r="25" spans="1:16">
      <c r="M25" s="349"/>
      <c r="N25" s="349"/>
      <c r="O25" s="349"/>
    </row>
  </sheetData>
  <mergeCells count="37">
    <mergeCell ref="A19:O19"/>
    <mergeCell ref="A22:H22"/>
    <mergeCell ref="I22:L22"/>
    <mergeCell ref="I21:L21"/>
    <mergeCell ref="F12:F13"/>
    <mergeCell ref="A18:O18"/>
    <mergeCell ref="G12:G13"/>
    <mergeCell ref="H12:H13"/>
    <mergeCell ref="I12:I13"/>
    <mergeCell ref="J12:L12"/>
    <mergeCell ref="M12:O12"/>
    <mergeCell ref="A15:O15"/>
    <mergeCell ref="A16:O16"/>
    <mergeCell ref="A17:O17"/>
    <mergeCell ref="A12:A13"/>
    <mergeCell ref="B12:B13"/>
    <mergeCell ref="C12:C13"/>
    <mergeCell ref="D12:D13"/>
    <mergeCell ref="E12:E13"/>
    <mergeCell ref="A8:O8"/>
    <mergeCell ref="A9:O9"/>
    <mergeCell ref="A10:O10"/>
    <mergeCell ref="A11:O11"/>
    <mergeCell ref="A1:O1"/>
    <mergeCell ref="A3:O3"/>
    <mergeCell ref="A4:O4"/>
    <mergeCell ref="A5:A6"/>
    <mergeCell ref="B5:B6"/>
    <mergeCell ref="C5:C6"/>
    <mergeCell ref="D5:D6"/>
    <mergeCell ref="E5:E6"/>
    <mergeCell ref="F5:F6"/>
    <mergeCell ref="G5:G6"/>
    <mergeCell ref="H5:H6"/>
    <mergeCell ref="I5:I6"/>
    <mergeCell ref="J5:L5"/>
    <mergeCell ref="M5:O5"/>
  </mergeCells>
  <printOptions horizontalCentered="1"/>
  <pageMargins left="0.39370078740157483" right="0.39370078740157483" top="1.5748031496062993" bottom="0.39370078740157483" header="0.19685039370078741" footer="0.19685039370078741"/>
  <pageSetup scale="63" orientation="landscape" r:id="rId1"/>
  <headerFooter scaleWithDoc="0">
    <oddHeader>&amp;C&amp;G</oddHeader>
    <oddFooter>&amp;C&amp;G</oddFooter>
  </headerFooter>
  <colBreaks count="1" manualBreakCount="1">
    <brk id="15" max="21"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31"/>
  <sheetViews>
    <sheetView showGridLines="0" view="pageLayout" zoomScale="70" zoomScaleNormal="85" zoomScalePageLayoutView="70" workbookViewId="0">
      <selection sqref="A1:I1"/>
    </sheetView>
  </sheetViews>
  <sheetFormatPr baseColWidth="10" defaultColWidth="11.42578125" defaultRowHeight="13.5"/>
  <cols>
    <col min="1" max="1" width="13.28515625" style="1" customWidth="1"/>
    <col min="2" max="2" width="14.28515625" style="1" customWidth="1"/>
    <col min="3" max="3" width="13" style="1" customWidth="1"/>
    <col min="4" max="5" width="12.5703125" style="1" customWidth="1"/>
    <col min="6" max="6" width="11.7109375" style="1" customWidth="1"/>
    <col min="7" max="7" width="11" style="1" customWidth="1"/>
    <col min="8" max="8" width="6.5703125" style="1" customWidth="1"/>
    <col min="9" max="9" width="68.7109375" style="1" customWidth="1"/>
    <col min="10" max="16384" width="11.42578125" style="1"/>
  </cols>
  <sheetData>
    <row r="1" spans="1:10" ht="35.1" customHeight="1">
      <c r="A1" s="567" t="s">
        <v>83</v>
      </c>
      <c r="B1" s="568"/>
      <c r="C1" s="568"/>
      <c r="D1" s="568"/>
      <c r="E1" s="568"/>
      <c r="F1" s="568"/>
      <c r="G1" s="568"/>
      <c r="H1" s="568"/>
      <c r="I1" s="569"/>
    </row>
    <row r="2" spans="1:10" ht="6.75" customHeight="1"/>
    <row r="3" spans="1:10" ht="17.25" customHeight="1">
      <c r="A3" s="570" t="s">
        <v>204</v>
      </c>
      <c r="B3" s="571"/>
      <c r="C3" s="571"/>
      <c r="D3" s="571"/>
      <c r="E3" s="571"/>
      <c r="F3" s="571"/>
      <c r="G3" s="571"/>
      <c r="H3" s="571"/>
      <c r="I3" s="572"/>
    </row>
    <row r="4" spans="1:10" ht="17.25" customHeight="1">
      <c r="A4" s="570" t="s">
        <v>205</v>
      </c>
      <c r="B4" s="571"/>
      <c r="C4" s="571"/>
      <c r="D4" s="571"/>
      <c r="E4" s="571"/>
      <c r="F4" s="571"/>
      <c r="G4" s="571"/>
      <c r="H4" s="571"/>
      <c r="I4" s="572"/>
    </row>
    <row r="5" spans="1:10" ht="25.5" customHeight="1">
      <c r="A5" s="565" t="s">
        <v>35</v>
      </c>
      <c r="B5" s="577" t="s">
        <v>99</v>
      </c>
      <c r="C5" s="578"/>
      <c r="D5" s="578"/>
      <c r="E5" s="579"/>
      <c r="F5" s="577" t="s">
        <v>90</v>
      </c>
      <c r="G5" s="579"/>
      <c r="H5" s="573" t="s">
        <v>193</v>
      </c>
      <c r="I5" s="574"/>
      <c r="J5" s="2"/>
    </row>
    <row r="6" spans="1:10" ht="25.5" customHeight="1">
      <c r="A6" s="598"/>
      <c r="B6" s="71" t="s">
        <v>192</v>
      </c>
      <c r="C6" s="72" t="s">
        <v>45</v>
      </c>
      <c r="D6" s="72" t="s">
        <v>46</v>
      </c>
      <c r="E6" s="72" t="s">
        <v>104</v>
      </c>
      <c r="F6" s="72" t="s">
        <v>105</v>
      </c>
      <c r="G6" s="72" t="s">
        <v>201</v>
      </c>
      <c r="H6" s="575" t="s">
        <v>200</v>
      </c>
      <c r="I6" s="576"/>
      <c r="J6" s="3"/>
    </row>
    <row r="7" spans="1:10" s="54" customFormat="1" ht="12.75" customHeight="1">
      <c r="A7" s="29" t="s">
        <v>0</v>
      </c>
      <c r="B7" s="29" t="s">
        <v>1</v>
      </c>
      <c r="C7" s="29" t="s">
        <v>2</v>
      </c>
      <c r="D7" s="29" t="s">
        <v>6</v>
      </c>
      <c r="E7" s="29" t="s">
        <v>3</v>
      </c>
      <c r="F7" s="29" t="s">
        <v>4</v>
      </c>
      <c r="G7" s="29" t="s">
        <v>5</v>
      </c>
      <c r="H7" s="53"/>
      <c r="I7" s="39"/>
    </row>
    <row r="8" spans="1:10" s="54" customFormat="1" ht="19.149999999999999" customHeight="1">
      <c r="A8" s="33"/>
      <c r="B8" s="34"/>
      <c r="C8" s="34"/>
      <c r="D8" s="34"/>
      <c r="E8" s="34"/>
      <c r="F8" s="35"/>
      <c r="G8" s="34"/>
      <c r="H8" s="48" t="s">
        <v>109</v>
      </c>
      <c r="I8" s="36"/>
    </row>
    <row r="9" spans="1:10" s="54" customFormat="1" ht="19.149999999999999" customHeight="1">
      <c r="A9" s="33"/>
      <c r="B9" s="34"/>
      <c r="C9" s="34"/>
      <c r="D9" s="34"/>
      <c r="E9" s="34"/>
      <c r="F9" s="35"/>
      <c r="G9" s="34"/>
      <c r="H9" s="48" t="s">
        <v>108</v>
      </c>
      <c r="I9" s="36"/>
    </row>
    <row r="10" spans="1:10" s="54" customFormat="1" ht="19.149999999999999" customHeight="1">
      <c r="A10" s="37"/>
      <c r="B10" s="38"/>
      <c r="C10" s="38"/>
      <c r="D10" s="38"/>
      <c r="E10" s="38"/>
      <c r="F10" s="38"/>
      <c r="G10" s="38"/>
      <c r="H10" s="49" t="s">
        <v>22</v>
      </c>
      <c r="I10" s="39"/>
    </row>
    <row r="11" spans="1:10" s="54" customFormat="1" ht="19.149999999999999" customHeight="1">
      <c r="A11" s="40"/>
      <c r="B11" s="41"/>
      <c r="C11" s="41"/>
      <c r="D11" s="41"/>
      <c r="E11" s="41"/>
      <c r="F11" s="41"/>
      <c r="G11" s="41"/>
      <c r="H11" s="50" t="s">
        <v>23</v>
      </c>
      <c r="I11" s="42"/>
    </row>
    <row r="12" spans="1:10" s="54" customFormat="1" ht="19.149999999999999" customHeight="1">
      <c r="A12" s="33"/>
      <c r="B12" s="34"/>
      <c r="C12" s="34"/>
      <c r="D12" s="34"/>
      <c r="E12" s="34"/>
      <c r="F12" s="34"/>
      <c r="G12" s="34"/>
      <c r="H12" s="51" t="s">
        <v>22</v>
      </c>
      <c r="I12" s="39"/>
    </row>
    <row r="13" spans="1:10" s="54" customFormat="1" ht="19.149999999999999" customHeight="1">
      <c r="A13" s="40"/>
      <c r="B13" s="41"/>
      <c r="C13" s="41"/>
      <c r="D13" s="41"/>
      <c r="E13" s="41"/>
      <c r="F13" s="41"/>
      <c r="G13" s="41"/>
      <c r="H13" s="50" t="s">
        <v>23</v>
      </c>
      <c r="I13" s="42"/>
    </row>
    <row r="14" spans="1:10" s="54" customFormat="1" ht="19.149999999999999" customHeight="1">
      <c r="A14" s="33"/>
      <c r="B14" s="34"/>
      <c r="C14" s="34"/>
      <c r="D14" s="34"/>
      <c r="E14" s="34"/>
      <c r="F14" s="34"/>
      <c r="G14" s="34"/>
      <c r="H14" s="51" t="s">
        <v>22</v>
      </c>
      <c r="I14" s="39"/>
    </row>
    <row r="15" spans="1:10" s="54" customFormat="1" ht="19.149999999999999" customHeight="1">
      <c r="A15" s="40"/>
      <c r="B15" s="41"/>
      <c r="C15" s="41"/>
      <c r="D15" s="41"/>
      <c r="E15" s="41"/>
      <c r="F15" s="41"/>
      <c r="G15" s="41"/>
      <c r="H15" s="50" t="s">
        <v>23</v>
      </c>
      <c r="I15" s="42"/>
    </row>
    <row r="16" spans="1:10" s="54" customFormat="1" ht="19.149999999999999" customHeight="1">
      <c r="A16" s="33"/>
      <c r="B16" s="34"/>
      <c r="C16" s="34"/>
      <c r="D16" s="34"/>
      <c r="E16" s="34"/>
      <c r="F16" s="34"/>
      <c r="G16" s="34"/>
      <c r="H16" s="51" t="s">
        <v>22</v>
      </c>
      <c r="I16" s="39"/>
    </row>
    <row r="17" spans="1:9" s="54" customFormat="1" ht="19.149999999999999" customHeight="1">
      <c r="A17" s="40"/>
      <c r="B17" s="41"/>
      <c r="C17" s="41"/>
      <c r="D17" s="41"/>
      <c r="E17" s="41"/>
      <c r="F17" s="41"/>
      <c r="G17" s="41"/>
      <c r="H17" s="50" t="s">
        <v>23</v>
      </c>
      <c r="I17" s="42"/>
    </row>
    <row r="18" spans="1:9" s="54" customFormat="1" ht="19.149999999999999" customHeight="1">
      <c r="A18" s="33"/>
      <c r="B18" s="34"/>
      <c r="C18" s="34"/>
      <c r="D18" s="34"/>
      <c r="E18" s="34"/>
      <c r="F18" s="34"/>
      <c r="G18" s="34"/>
      <c r="H18" s="51" t="s">
        <v>22</v>
      </c>
      <c r="I18" s="39"/>
    </row>
    <row r="19" spans="1:9" s="54" customFormat="1" ht="19.149999999999999" customHeight="1">
      <c r="A19" s="40"/>
      <c r="B19" s="41"/>
      <c r="C19" s="41"/>
      <c r="D19" s="41"/>
      <c r="E19" s="41"/>
      <c r="F19" s="41"/>
      <c r="G19" s="41"/>
      <c r="H19" s="50" t="s">
        <v>23</v>
      </c>
      <c r="I19" s="42"/>
    </row>
    <row r="20" spans="1:9" s="54" customFormat="1" ht="19.149999999999999" customHeight="1">
      <c r="A20" s="33"/>
      <c r="B20" s="34"/>
      <c r="C20" s="34"/>
      <c r="D20" s="34"/>
      <c r="E20" s="34"/>
      <c r="F20" s="34"/>
      <c r="G20" s="34"/>
      <c r="H20" s="51" t="s">
        <v>22</v>
      </c>
      <c r="I20" s="39"/>
    </row>
    <row r="21" spans="1:9" s="54" customFormat="1" ht="19.149999999999999" customHeight="1">
      <c r="A21" s="40"/>
      <c r="B21" s="41"/>
      <c r="C21" s="41"/>
      <c r="D21" s="41"/>
      <c r="E21" s="41"/>
      <c r="F21" s="41"/>
      <c r="G21" s="41"/>
      <c r="H21" s="50" t="s">
        <v>23</v>
      </c>
      <c r="I21" s="42"/>
    </row>
    <row r="22" spans="1:9" s="54" customFormat="1" ht="19.149999999999999" customHeight="1">
      <c r="A22" s="37"/>
      <c r="B22" s="38"/>
      <c r="C22" s="38"/>
      <c r="D22" s="38"/>
      <c r="E22" s="38"/>
      <c r="F22" s="38"/>
      <c r="G22" s="38"/>
      <c r="H22" s="49" t="s">
        <v>22</v>
      </c>
      <c r="I22" s="39"/>
    </row>
    <row r="23" spans="1:9" s="54" customFormat="1" ht="19.149999999999999" customHeight="1">
      <c r="A23" s="40"/>
      <c r="B23" s="41"/>
      <c r="C23" s="41"/>
      <c r="D23" s="41"/>
      <c r="E23" s="41"/>
      <c r="F23" s="41"/>
      <c r="G23" s="41"/>
      <c r="H23" s="50" t="s">
        <v>23</v>
      </c>
      <c r="I23" s="42"/>
    </row>
    <row r="24" spans="1:9" s="54" customFormat="1" ht="19.149999999999999" customHeight="1">
      <c r="A24" s="33"/>
      <c r="B24" s="34"/>
      <c r="C24" s="34"/>
      <c r="D24" s="34"/>
      <c r="E24" s="34"/>
      <c r="F24" s="34"/>
      <c r="G24" s="34"/>
      <c r="H24" s="51" t="s">
        <v>22</v>
      </c>
      <c r="I24" s="39"/>
    </row>
    <row r="25" spans="1:9" s="54" customFormat="1" ht="19.149999999999999" customHeight="1">
      <c r="A25" s="40"/>
      <c r="B25" s="41"/>
      <c r="C25" s="41"/>
      <c r="D25" s="41"/>
      <c r="E25" s="41"/>
      <c r="F25" s="41"/>
      <c r="G25" s="41"/>
      <c r="H25" s="50" t="s">
        <v>23</v>
      </c>
      <c r="I25" s="42"/>
    </row>
    <row r="26" spans="1:9" s="54" customFormat="1" ht="19.149999999999999" customHeight="1">
      <c r="A26" s="33"/>
      <c r="B26" s="34"/>
      <c r="C26" s="34"/>
      <c r="D26" s="34"/>
      <c r="E26" s="34"/>
      <c r="F26" s="34"/>
      <c r="G26" s="34"/>
      <c r="H26" s="51" t="s">
        <v>22</v>
      </c>
      <c r="I26" s="39"/>
    </row>
    <row r="27" spans="1:9" s="54" customFormat="1" ht="19.149999999999999" customHeight="1">
      <c r="A27" s="33"/>
      <c r="B27" s="34"/>
      <c r="C27" s="34"/>
      <c r="D27" s="34"/>
      <c r="E27" s="34"/>
      <c r="F27" s="34"/>
      <c r="G27" s="34"/>
      <c r="H27" s="51" t="s">
        <v>23</v>
      </c>
      <c r="I27" s="42"/>
    </row>
    <row r="28" spans="1:9" s="54" customFormat="1" ht="24.75" customHeight="1">
      <c r="A28" s="4" t="s">
        <v>110</v>
      </c>
      <c r="B28" s="43"/>
      <c r="C28" s="44"/>
      <c r="D28" s="44"/>
      <c r="E28" s="44"/>
      <c r="F28" s="44"/>
      <c r="G28" s="44"/>
      <c r="H28" s="52"/>
      <c r="I28" s="45"/>
    </row>
    <row r="30" spans="1:9">
      <c r="A30" s="5"/>
      <c r="F30" s="6"/>
      <c r="I30" s="7"/>
    </row>
    <row r="31" spans="1:9">
      <c r="A31" s="8"/>
      <c r="F31" s="9"/>
      <c r="I31" s="10"/>
    </row>
  </sheetData>
  <mergeCells count="8">
    <mergeCell ref="A5:A6"/>
    <mergeCell ref="A3:I3"/>
    <mergeCell ref="A4:I4"/>
    <mergeCell ref="A1:I1"/>
    <mergeCell ref="H5:I5"/>
    <mergeCell ref="H6:I6"/>
    <mergeCell ref="F5:G5"/>
    <mergeCell ref="B5:E5"/>
  </mergeCells>
  <phoneticPr fontId="0" type="noConversion"/>
  <printOptions horizontalCentered="1"/>
  <pageMargins left="0.39370078740157483" right="0.39370078740157483" top="1.6535433070866143" bottom="0.47244094488188981" header="0.19685039370078741" footer="0.19685039370078741"/>
  <pageSetup scale="81" orientation="landscape" r:id="rId1"/>
  <headerFooter scaleWithDoc="0">
    <oddHeader>&amp;C&amp;G</oddHeader>
    <oddFooter>&amp;C&amp;G</oddFooter>
  </headerFooter>
  <ignoredErrors>
    <ignoredError sqref="F8:G8 A7:D8 E7:G7" numberStoredAsText="1"/>
  </ignoredErrors>
  <drawing r:id="rId2"/>
  <legacyDrawingHF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144"/>
  <sheetViews>
    <sheetView showGridLines="0" tabSelected="1" view="pageBreakPreview" topLeftCell="A37" zoomScale="60" zoomScaleNormal="90" zoomScalePageLayoutView="70" workbookViewId="0">
      <selection activeCell="A85" sqref="A85:O85"/>
    </sheetView>
  </sheetViews>
  <sheetFormatPr baseColWidth="10" defaultColWidth="11.42578125" defaultRowHeight="13.5"/>
  <cols>
    <col min="1" max="7" width="5" style="1" customWidth="1"/>
    <col min="8" max="8" width="54.42578125" style="1" customWidth="1"/>
    <col min="9" max="9" width="20.28515625" style="1" bestFit="1" customWidth="1"/>
    <col min="10" max="12" width="16.7109375" style="1" bestFit="1" customWidth="1"/>
    <col min="13" max="15" width="21.85546875" style="1" bestFit="1" customWidth="1"/>
    <col min="16" max="16" width="2.7109375" style="1" customWidth="1"/>
    <col min="17" max="16384" width="11.42578125" style="1"/>
  </cols>
  <sheetData>
    <row r="1" spans="1:15" ht="34.9" customHeight="1">
      <c r="A1" s="567" t="s">
        <v>132</v>
      </c>
      <c r="B1" s="568"/>
      <c r="C1" s="568"/>
      <c r="D1" s="568"/>
      <c r="E1" s="568"/>
      <c r="F1" s="568"/>
      <c r="G1" s="568"/>
      <c r="H1" s="568"/>
      <c r="I1" s="568"/>
      <c r="J1" s="568"/>
      <c r="K1" s="568"/>
      <c r="L1" s="568"/>
      <c r="M1" s="568"/>
      <c r="N1" s="568"/>
      <c r="O1" s="569"/>
    </row>
    <row r="2" spans="1:15" ht="7.9" customHeight="1">
      <c r="A2" s="93"/>
      <c r="B2" s="93"/>
      <c r="C2" s="93"/>
      <c r="D2" s="93"/>
      <c r="E2" s="93"/>
      <c r="F2" s="93"/>
      <c r="G2" s="93"/>
      <c r="H2" s="93"/>
      <c r="I2" s="93"/>
      <c r="J2" s="93"/>
      <c r="K2" s="93"/>
      <c r="L2" s="93"/>
      <c r="M2" s="93"/>
      <c r="N2" s="93"/>
      <c r="O2" s="93"/>
    </row>
    <row r="3" spans="1:15" ht="19.149999999999999" customHeight="1">
      <c r="A3" s="652" t="s">
        <v>408</v>
      </c>
      <c r="B3" s="653"/>
      <c r="C3" s="653"/>
      <c r="D3" s="653"/>
      <c r="E3" s="653"/>
      <c r="F3" s="653"/>
      <c r="G3" s="653"/>
      <c r="H3" s="653"/>
      <c r="I3" s="653"/>
      <c r="J3" s="653"/>
      <c r="K3" s="653"/>
      <c r="L3" s="653"/>
      <c r="M3" s="653"/>
      <c r="N3" s="653"/>
      <c r="O3" s="654"/>
    </row>
    <row r="4" spans="1:15" ht="19.149999999999999" customHeight="1">
      <c r="A4" s="652" t="s">
        <v>205</v>
      </c>
      <c r="B4" s="653"/>
      <c r="C4" s="653"/>
      <c r="D4" s="653"/>
      <c r="E4" s="653"/>
      <c r="F4" s="653"/>
      <c r="G4" s="653"/>
      <c r="H4" s="653"/>
      <c r="I4" s="653"/>
      <c r="J4" s="653"/>
      <c r="K4" s="653"/>
      <c r="L4" s="653"/>
      <c r="M4" s="653"/>
      <c r="N4" s="653"/>
      <c r="O4" s="654"/>
    </row>
    <row r="5" spans="1:15" ht="19.899999999999999" customHeight="1">
      <c r="A5" s="589" t="s">
        <v>85</v>
      </c>
      <c r="B5" s="589" t="s">
        <v>133</v>
      </c>
      <c r="C5" s="589" t="s">
        <v>44</v>
      </c>
      <c r="D5" s="589" t="s">
        <v>42</v>
      </c>
      <c r="E5" s="589" t="s">
        <v>43</v>
      </c>
      <c r="F5" s="589" t="s">
        <v>12</v>
      </c>
      <c r="G5" s="589" t="s">
        <v>75</v>
      </c>
      <c r="H5" s="774" t="s">
        <v>13</v>
      </c>
      <c r="I5" s="589" t="s">
        <v>134</v>
      </c>
      <c r="J5" s="776" t="s">
        <v>135</v>
      </c>
      <c r="K5" s="777"/>
      <c r="L5" s="778"/>
      <c r="M5" s="776" t="s">
        <v>136</v>
      </c>
      <c r="N5" s="777"/>
      <c r="O5" s="778"/>
    </row>
    <row r="6" spans="1:15" ht="19.899999999999999" customHeight="1">
      <c r="A6" s="773"/>
      <c r="B6" s="773"/>
      <c r="C6" s="773"/>
      <c r="D6" s="773"/>
      <c r="E6" s="773"/>
      <c r="F6" s="773"/>
      <c r="G6" s="773"/>
      <c r="H6" s="775"/>
      <c r="I6" s="773"/>
      <c r="J6" s="276" t="s">
        <v>137</v>
      </c>
      <c r="K6" s="276" t="s">
        <v>27</v>
      </c>
      <c r="L6" s="276" t="s">
        <v>138</v>
      </c>
      <c r="M6" s="276" t="s">
        <v>94</v>
      </c>
      <c r="N6" s="536" t="s">
        <v>27</v>
      </c>
      <c r="O6" s="536" t="s">
        <v>21</v>
      </c>
    </row>
    <row r="7" spans="1:15" s="79" customFormat="1" ht="15" customHeight="1">
      <c r="A7" s="300" t="s">
        <v>348</v>
      </c>
      <c r="B7" s="300" t="s">
        <v>395</v>
      </c>
      <c r="C7" s="300" t="s">
        <v>347</v>
      </c>
      <c r="D7" s="300" t="s">
        <v>346</v>
      </c>
      <c r="E7" s="300" t="s">
        <v>346</v>
      </c>
      <c r="F7" s="300" t="s">
        <v>356</v>
      </c>
      <c r="G7" s="300"/>
      <c r="H7" s="303" t="s">
        <v>266</v>
      </c>
      <c r="I7" s="300" t="s">
        <v>429</v>
      </c>
      <c r="J7" s="548">
        <v>200000</v>
      </c>
      <c r="K7" s="548">
        <v>200000</v>
      </c>
      <c r="L7" s="548">
        <v>261667</v>
      </c>
      <c r="M7" s="279">
        <v>179633278</v>
      </c>
      <c r="N7" s="279">
        <v>176928557.99000001</v>
      </c>
      <c r="O7" s="279">
        <v>171948659.24999997</v>
      </c>
    </row>
    <row r="8" spans="1:15" s="11" customFormat="1">
      <c r="A8" s="779" t="s">
        <v>353</v>
      </c>
      <c r="B8" s="780"/>
      <c r="C8" s="780"/>
      <c r="D8" s="780"/>
      <c r="E8" s="780"/>
      <c r="F8" s="780"/>
      <c r="G8" s="780"/>
      <c r="H8" s="780"/>
      <c r="I8" s="780"/>
      <c r="J8" s="780"/>
      <c r="K8" s="780"/>
      <c r="L8" s="780"/>
      <c r="M8" s="780"/>
      <c r="N8" s="780"/>
      <c r="O8" s="781"/>
    </row>
    <row r="9" spans="1:15" s="11" customFormat="1">
      <c r="A9" s="740" t="s">
        <v>430</v>
      </c>
      <c r="B9" s="741"/>
      <c r="C9" s="741"/>
      <c r="D9" s="741"/>
      <c r="E9" s="741"/>
      <c r="F9" s="741"/>
      <c r="G9" s="741"/>
      <c r="H9" s="741"/>
      <c r="I9" s="741"/>
      <c r="J9" s="741"/>
      <c r="K9" s="741"/>
      <c r="L9" s="741"/>
      <c r="M9" s="741"/>
      <c r="N9" s="741"/>
      <c r="O9" s="742"/>
    </row>
    <row r="10" spans="1:15" s="11" customFormat="1" ht="13.5" customHeight="1">
      <c r="A10" s="697" t="s">
        <v>634</v>
      </c>
      <c r="B10" s="698"/>
      <c r="C10" s="698"/>
      <c r="D10" s="698"/>
      <c r="E10" s="698"/>
      <c r="F10" s="698"/>
      <c r="G10" s="698"/>
      <c r="H10" s="698"/>
      <c r="I10" s="698"/>
      <c r="J10" s="698"/>
      <c r="K10" s="698"/>
      <c r="L10" s="698"/>
      <c r="M10" s="698"/>
      <c r="N10" s="698"/>
      <c r="O10" s="699"/>
    </row>
    <row r="11" spans="1:15" s="11" customFormat="1" ht="37.5" customHeight="1">
      <c r="A11" s="782" t="s">
        <v>633</v>
      </c>
      <c r="B11" s="783"/>
      <c r="C11" s="783"/>
      <c r="D11" s="783"/>
      <c r="E11" s="783"/>
      <c r="F11" s="783"/>
      <c r="G11" s="783"/>
      <c r="H11" s="783"/>
      <c r="I11" s="783"/>
      <c r="J11" s="783"/>
      <c r="K11" s="783"/>
      <c r="L11" s="783"/>
      <c r="M11" s="783"/>
      <c r="N11" s="783"/>
      <c r="O11" s="784"/>
    </row>
    <row r="12" spans="1:15">
      <c r="A12" s="589" t="s">
        <v>85</v>
      </c>
      <c r="B12" s="589" t="s">
        <v>133</v>
      </c>
      <c r="C12" s="589" t="s">
        <v>44</v>
      </c>
      <c r="D12" s="589" t="s">
        <v>42</v>
      </c>
      <c r="E12" s="589" t="s">
        <v>43</v>
      </c>
      <c r="F12" s="589" t="s">
        <v>12</v>
      </c>
      <c r="G12" s="589" t="s">
        <v>75</v>
      </c>
      <c r="H12" s="774" t="s">
        <v>13</v>
      </c>
      <c r="I12" s="589" t="s">
        <v>134</v>
      </c>
      <c r="J12" s="776" t="s">
        <v>135</v>
      </c>
      <c r="K12" s="777"/>
      <c r="L12" s="778"/>
      <c r="M12" s="776" t="s">
        <v>136</v>
      </c>
      <c r="N12" s="777"/>
      <c r="O12" s="778"/>
    </row>
    <row r="13" spans="1:15" s="79" customFormat="1" ht="15" customHeight="1">
      <c r="A13" s="773"/>
      <c r="B13" s="773"/>
      <c r="C13" s="773"/>
      <c r="D13" s="773"/>
      <c r="E13" s="773"/>
      <c r="F13" s="773"/>
      <c r="G13" s="773"/>
      <c r="H13" s="775"/>
      <c r="I13" s="773"/>
      <c r="J13" s="276" t="s">
        <v>137</v>
      </c>
      <c r="K13" s="276" t="s">
        <v>27</v>
      </c>
      <c r="L13" s="276" t="s">
        <v>138</v>
      </c>
      <c r="M13" s="276" t="s">
        <v>94</v>
      </c>
      <c r="N13" s="536" t="s">
        <v>27</v>
      </c>
      <c r="O13" s="536" t="s">
        <v>21</v>
      </c>
    </row>
    <row r="14" spans="1:15" ht="25.5">
      <c r="A14" s="301" t="s">
        <v>348</v>
      </c>
      <c r="B14" s="301" t="s">
        <v>379</v>
      </c>
      <c r="C14" s="301" t="s">
        <v>347</v>
      </c>
      <c r="D14" s="301" t="s">
        <v>346</v>
      </c>
      <c r="E14" s="301" t="s">
        <v>361</v>
      </c>
      <c r="F14" s="301" t="s">
        <v>431</v>
      </c>
      <c r="G14" s="302"/>
      <c r="H14" s="303" t="s">
        <v>269</v>
      </c>
      <c r="I14" s="302" t="s">
        <v>432</v>
      </c>
      <c r="J14" s="301" t="s">
        <v>433</v>
      </c>
      <c r="K14" s="301" t="s">
        <v>600</v>
      </c>
      <c r="L14" s="301" t="s">
        <v>601</v>
      </c>
      <c r="M14" s="279">
        <v>45950595</v>
      </c>
      <c r="N14" s="279">
        <v>57631553.600000001</v>
      </c>
      <c r="O14" s="279">
        <v>37900246.520000003</v>
      </c>
    </row>
    <row r="15" spans="1:15" s="11" customFormat="1">
      <c r="A15" s="785" t="s">
        <v>353</v>
      </c>
      <c r="B15" s="786"/>
      <c r="C15" s="786"/>
      <c r="D15" s="786"/>
      <c r="E15" s="786"/>
      <c r="F15" s="786"/>
      <c r="G15" s="786"/>
      <c r="H15" s="786"/>
      <c r="I15" s="786"/>
      <c r="J15" s="786"/>
      <c r="K15" s="786"/>
      <c r="L15" s="786"/>
      <c r="M15" s="786"/>
      <c r="N15" s="786"/>
      <c r="O15" s="787"/>
    </row>
    <row r="16" spans="1:15" s="11" customFormat="1">
      <c r="A16" s="746" t="s">
        <v>370</v>
      </c>
      <c r="B16" s="788"/>
      <c r="C16" s="788"/>
      <c r="D16" s="788"/>
      <c r="E16" s="788"/>
      <c r="F16" s="788"/>
      <c r="G16" s="788"/>
      <c r="H16" s="788"/>
      <c r="I16" s="788"/>
      <c r="J16" s="788"/>
      <c r="K16" s="788"/>
      <c r="L16" s="788"/>
      <c r="M16" s="788"/>
      <c r="N16" s="788"/>
      <c r="O16" s="789"/>
    </row>
    <row r="17" spans="1:15" s="11" customFormat="1" ht="13.5" customHeight="1">
      <c r="A17" s="697" t="s">
        <v>634</v>
      </c>
      <c r="B17" s="698"/>
      <c r="C17" s="698"/>
      <c r="D17" s="698"/>
      <c r="E17" s="698"/>
      <c r="F17" s="698"/>
      <c r="G17" s="698"/>
      <c r="H17" s="698"/>
      <c r="I17" s="698"/>
      <c r="J17" s="698"/>
      <c r="K17" s="698"/>
      <c r="L17" s="698"/>
      <c r="M17" s="698"/>
      <c r="N17" s="698"/>
      <c r="O17" s="699"/>
    </row>
    <row r="18" spans="1:15" s="11" customFormat="1" ht="38.25" customHeight="1">
      <c r="A18" s="770" t="s">
        <v>637</v>
      </c>
      <c r="B18" s="771"/>
      <c r="C18" s="771"/>
      <c r="D18" s="771"/>
      <c r="E18" s="771"/>
      <c r="F18" s="771"/>
      <c r="G18" s="771"/>
      <c r="H18" s="771"/>
      <c r="I18" s="771"/>
      <c r="J18" s="771"/>
      <c r="K18" s="771"/>
      <c r="L18" s="771"/>
      <c r="M18" s="771"/>
      <c r="N18" s="771"/>
      <c r="O18" s="772"/>
    </row>
    <row r="19" spans="1:15">
      <c r="A19" s="589"/>
      <c r="B19" s="589" t="s">
        <v>133</v>
      </c>
      <c r="C19" s="589" t="s">
        <v>44</v>
      </c>
      <c r="D19" s="589" t="s">
        <v>42</v>
      </c>
      <c r="E19" s="589" t="s">
        <v>43</v>
      </c>
      <c r="F19" s="589" t="s">
        <v>12</v>
      </c>
      <c r="G19" s="589" t="s">
        <v>75</v>
      </c>
      <c r="H19" s="774" t="s">
        <v>13</v>
      </c>
      <c r="I19" s="589" t="s">
        <v>134</v>
      </c>
      <c r="J19" s="776" t="s">
        <v>135</v>
      </c>
      <c r="K19" s="777"/>
      <c r="L19" s="778"/>
      <c r="M19" s="776" t="s">
        <v>136</v>
      </c>
      <c r="N19" s="777"/>
      <c r="O19" s="778"/>
    </row>
    <row r="20" spans="1:15">
      <c r="A20" s="773"/>
      <c r="B20" s="773"/>
      <c r="C20" s="773"/>
      <c r="D20" s="773"/>
      <c r="E20" s="773"/>
      <c r="F20" s="773"/>
      <c r="G20" s="773"/>
      <c r="H20" s="775"/>
      <c r="I20" s="773"/>
      <c r="J20" s="276" t="s">
        <v>137</v>
      </c>
      <c r="K20" s="276" t="s">
        <v>27</v>
      </c>
      <c r="L20" s="276" t="s">
        <v>138</v>
      </c>
      <c r="M20" s="276" t="s">
        <v>94</v>
      </c>
      <c r="N20" s="536" t="s">
        <v>27</v>
      </c>
      <c r="O20" s="536" t="s">
        <v>21</v>
      </c>
    </row>
    <row r="21" spans="1:15">
      <c r="A21" s="304" t="s">
        <v>348</v>
      </c>
      <c r="B21" s="304" t="s">
        <v>347</v>
      </c>
      <c r="C21" s="304" t="s">
        <v>347</v>
      </c>
      <c r="D21" s="304" t="s">
        <v>346</v>
      </c>
      <c r="E21" s="304" t="s">
        <v>379</v>
      </c>
      <c r="F21" s="304" t="s">
        <v>362</v>
      </c>
      <c r="G21" s="304"/>
      <c r="H21" s="305" t="s">
        <v>272</v>
      </c>
      <c r="I21" s="304" t="s">
        <v>273</v>
      </c>
      <c r="J21" s="284">
        <v>3000000</v>
      </c>
      <c r="K21" s="284">
        <v>3001000</v>
      </c>
      <c r="L21" s="284">
        <v>6152467</v>
      </c>
      <c r="M21" s="284">
        <v>7585030</v>
      </c>
      <c r="N21" s="284">
        <v>8006487.54</v>
      </c>
      <c r="O21" s="284">
        <v>6682549.4900000002</v>
      </c>
    </row>
    <row r="22" spans="1:15" s="444" customFormat="1" ht="15" customHeight="1">
      <c r="A22" s="758" t="s">
        <v>353</v>
      </c>
      <c r="B22" s="759"/>
      <c r="C22" s="759"/>
      <c r="D22" s="759"/>
      <c r="E22" s="759"/>
      <c r="F22" s="759"/>
      <c r="G22" s="759"/>
      <c r="H22" s="759"/>
      <c r="I22" s="759"/>
      <c r="J22" s="759"/>
      <c r="K22" s="759"/>
      <c r="L22" s="759"/>
      <c r="M22" s="759"/>
      <c r="N22" s="759"/>
      <c r="O22" s="760"/>
    </row>
    <row r="23" spans="1:15" s="11" customFormat="1">
      <c r="A23" s="764" t="s">
        <v>434</v>
      </c>
      <c r="B23" s="765"/>
      <c r="C23" s="765"/>
      <c r="D23" s="765"/>
      <c r="E23" s="765"/>
      <c r="F23" s="765"/>
      <c r="G23" s="765"/>
      <c r="H23" s="765"/>
      <c r="I23" s="765"/>
      <c r="J23" s="765"/>
      <c r="K23" s="765"/>
      <c r="L23" s="765"/>
      <c r="M23" s="765"/>
      <c r="N23" s="765"/>
      <c r="O23" s="766"/>
    </row>
    <row r="24" spans="1:15" s="11" customFormat="1">
      <c r="A24" s="697" t="s">
        <v>634</v>
      </c>
      <c r="B24" s="698"/>
      <c r="C24" s="698"/>
      <c r="D24" s="698"/>
      <c r="E24" s="698"/>
      <c r="F24" s="698"/>
      <c r="G24" s="698"/>
      <c r="H24" s="698"/>
      <c r="I24" s="698"/>
      <c r="J24" s="698"/>
      <c r="K24" s="698"/>
      <c r="L24" s="698"/>
      <c r="M24" s="698"/>
      <c r="N24" s="698"/>
      <c r="O24" s="699"/>
    </row>
    <row r="25" spans="1:15" s="11" customFormat="1" ht="36.75" customHeight="1">
      <c r="A25" s="761" t="s">
        <v>435</v>
      </c>
      <c r="B25" s="762"/>
      <c r="C25" s="762"/>
      <c r="D25" s="762"/>
      <c r="E25" s="762"/>
      <c r="F25" s="762"/>
      <c r="G25" s="762"/>
      <c r="H25" s="762"/>
      <c r="I25" s="762"/>
      <c r="J25" s="762"/>
      <c r="K25" s="762"/>
      <c r="L25" s="762"/>
      <c r="M25" s="762"/>
      <c r="N25" s="762"/>
      <c r="O25" s="763"/>
    </row>
    <row r="26" spans="1:15" s="11" customFormat="1" ht="47.25" customHeight="1">
      <c r="A26" s="761" t="s">
        <v>436</v>
      </c>
      <c r="B26" s="762"/>
      <c r="C26" s="762"/>
      <c r="D26" s="762"/>
      <c r="E26" s="762"/>
      <c r="F26" s="762"/>
      <c r="G26" s="762"/>
      <c r="H26" s="762"/>
      <c r="I26" s="762"/>
      <c r="J26" s="762"/>
      <c r="K26" s="762"/>
      <c r="L26" s="762"/>
      <c r="M26" s="762"/>
      <c r="N26" s="762"/>
      <c r="O26" s="763"/>
    </row>
    <row r="27" spans="1:15" s="11" customFormat="1" ht="27.75" customHeight="1">
      <c r="A27" s="761" t="s">
        <v>437</v>
      </c>
      <c r="B27" s="762"/>
      <c r="C27" s="762"/>
      <c r="D27" s="762"/>
      <c r="E27" s="762"/>
      <c r="F27" s="762"/>
      <c r="G27" s="762"/>
      <c r="H27" s="762"/>
      <c r="I27" s="762"/>
      <c r="J27" s="762"/>
      <c r="K27" s="762"/>
      <c r="L27" s="762"/>
      <c r="M27" s="762"/>
      <c r="N27" s="762"/>
      <c r="O27" s="763"/>
    </row>
    <row r="28" spans="1:15" s="11" customFormat="1" ht="18.75" customHeight="1">
      <c r="A28" s="767" t="s">
        <v>438</v>
      </c>
      <c r="B28" s="768"/>
      <c r="C28" s="768"/>
      <c r="D28" s="768"/>
      <c r="E28" s="768"/>
      <c r="F28" s="768"/>
      <c r="G28" s="768"/>
      <c r="H28" s="768"/>
      <c r="I28" s="768"/>
      <c r="J28" s="768"/>
      <c r="K28" s="768"/>
      <c r="L28" s="768"/>
      <c r="M28" s="768"/>
      <c r="N28" s="768"/>
      <c r="O28" s="769"/>
    </row>
    <row r="29" spans="1:15">
      <c r="A29" s="711" t="s">
        <v>85</v>
      </c>
      <c r="B29" s="711" t="s">
        <v>133</v>
      </c>
      <c r="C29" s="711" t="s">
        <v>44</v>
      </c>
      <c r="D29" s="711" t="s">
        <v>42</v>
      </c>
      <c r="E29" s="711" t="s">
        <v>43</v>
      </c>
      <c r="F29" s="711" t="s">
        <v>12</v>
      </c>
      <c r="G29" s="711" t="s">
        <v>75</v>
      </c>
      <c r="H29" s="713" t="s">
        <v>13</v>
      </c>
      <c r="I29" s="711" t="s">
        <v>134</v>
      </c>
      <c r="J29" s="715" t="s">
        <v>135</v>
      </c>
      <c r="K29" s="716"/>
      <c r="L29" s="717"/>
      <c r="M29" s="715" t="s">
        <v>136</v>
      </c>
      <c r="N29" s="716"/>
      <c r="O29" s="717"/>
    </row>
    <row r="30" spans="1:15">
      <c r="A30" s="712"/>
      <c r="B30" s="712"/>
      <c r="C30" s="712"/>
      <c r="D30" s="712"/>
      <c r="E30" s="712"/>
      <c r="F30" s="712"/>
      <c r="G30" s="712"/>
      <c r="H30" s="714"/>
      <c r="I30" s="712"/>
      <c r="J30" s="276" t="s">
        <v>137</v>
      </c>
      <c r="K30" s="276" t="s">
        <v>27</v>
      </c>
      <c r="L30" s="276" t="s">
        <v>138</v>
      </c>
      <c r="M30" s="276" t="s">
        <v>94</v>
      </c>
      <c r="N30" s="536" t="s">
        <v>27</v>
      </c>
      <c r="O30" s="536" t="s">
        <v>21</v>
      </c>
    </row>
    <row r="31" spans="1:15">
      <c r="A31" s="306" t="s">
        <v>348</v>
      </c>
      <c r="B31" s="306" t="s">
        <v>347</v>
      </c>
      <c r="C31" s="306" t="s">
        <v>347</v>
      </c>
      <c r="D31" s="306" t="s">
        <v>346</v>
      </c>
      <c r="E31" s="306" t="s">
        <v>379</v>
      </c>
      <c r="F31" s="306" t="s">
        <v>439</v>
      </c>
      <c r="G31" s="306"/>
      <c r="H31" s="307" t="s">
        <v>274</v>
      </c>
      <c r="I31" s="306" t="s">
        <v>275</v>
      </c>
      <c r="J31" s="308" t="s">
        <v>440</v>
      </c>
      <c r="K31" s="308" t="s">
        <v>602</v>
      </c>
      <c r="L31" s="308" t="s">
        <v>603</v>
      </c>
      <c r="M31" s="294">
        <v>74913975</v>
      </c>
      <c r="N31" s="294">
        <v>83772826.820000023</v>
      </c>
      <c r="O31" s="294">
        <v>78539721.180000022</v>
      </c>
    </row>
    <row r="32" spans="1:15" s="11" customFormat="1">
      <c r="A32" s="758" t="s">
        <v>353</v>
      </c>
      <c r="B32" s="759"/>
      <c r="C32" s="759"/>
      <c r="D32" s="759"/>
      <c r="E32" s="759"/>
      <c r="F32" s="759"/>
      <c r="G32" s="759"/>
      <c r="H32" s="759"/>
      <c r="I32" s="759"/>
      <c r="J32" s="759"/>
      <c r="K32" s="759"/>
      <c r="L32" s="759"/>
      <c r="M32" s="759"/>
      <c r="N32" s="759"/>
      <c r="O32" s="760"/>
    </row>
    <row r="33" spans="1:16" s="11" customFormat="1" ht="12.75" customHeight="1">
      <c r="A33" s="764" t="s">
        <v>441</v>
      </c>
      <c r="B33" s="765"/>
      <c r="C33" s="765"/>
      <c r="D33" s="765"/>
      <c r="E33" s="765"/>
      <c r="F33" s="765"/>
      <c r="G33" s="765"/>
      <c r="H33" s="765"/>
      <c r="I33" s="765"/>
      <c r="J33" s="765"/>
      <c r="K33" s="765"/>
      <c r="L33" s="765"/>
      <c r="M33" s="765"/>
      <c r="N33" s="765"/>
      <c r="O33" s="766"/>
    </row>
    <row r="34" spans="1:16" s="11" customFormat="1" ht="13.5" customHeight="1">
      <c r="A34" s="697" t="s">
        <v>634</v>
      </c>
      <c r="B34" s="698"/>
      <c r="C34" s="698"/>
      <c r="D34" s="698"/>
      <c r="E34" s="698"/>
      <c r="F34" s="698"/>
      <c r="G34" s="698"/>
      <c r="H34" s="698"/>
      <c r="I34" s="698"/>
      <c r="J34" s="698"/>
      <c r="K34" s="698"/>
      <c r="L34" s="698"/>
      <c r="M34" s="698"/>
      <c r="N34" s="698"/>
      <c r="O34" s="699"/>
      <c r="P34" s="445"/>
    </row>
    <row r="35" spans="1:16" s="447" customFormat="1" ht="24.75" customHeight="1">
      <c r="A35" s="761" t="s">
        <v>635</v>
      </c>
      <c r="B35" s="762"/>
      <c r="C35" s="762"/>
      <c r="D35" s="762"/>
      <c r="E35" s="762"/>
      <c r="F35" s="762"/>
      <c r="G35" s="762"/>
      <c r="H35" s="762"/>
      <c r="I35" s="762"/>
      <c r="J35" s="762"/>
      <c r="K35" s="762"/>
      <c r="L35" s="762"/>
      <c r="M35" s="762"/>
      <c r="N35" s="762"/>
      <c r="O35" s="763"/>
      <c r="P35" s="446"/>
    </row>
    <row r="36" spans="1:16" s="11" customFormat="1">
      <c r="A36" s="761" t="s">
        <v>442</v>
      </c>
      <c r="B36" s="762"/>
      <c r="C36" s="762"/>
      <c r="D36" s="762"/>
      <c r="E36" s="762"/>
      <c r="F36" s="762"/>
      <c r="G36" s="762"/>
      <c r="H36" s="762"/>
      <c r="I36" s="762"/>
      <c r="J36" s="762"/>
      <c r="K36" s="762"/>
      <c r="L36" s="762"/>
      <c r="M36" s="762"/>
      <c r="N36" s="762"/>
      <c r="O36" s="763"/>
    </row>
    <row r="37" spans="1:16">
      <c r="A37" s="711" t="s">
        <v>85</v>
      </c>
      <c r="B37" s="711" t="s">
        <v>133</v>
      </c>
      <c r="C37" s="711" t="s">
        <v>44</v>
      </c>
      <c r="D37" s="711" t="s">
        <v>42</v>
      </c>
      <c r="E37" s="711" t="s">
        <v>43</v>
      </c>
      <c r="F37" s="711" t="s">
        <v>12</v>
      </c>
      <c r="G37" s="711" t="s">
        <v>75</v>
      </c>
      <c r="H37" s="713" t="s">
        <v>13</v>
      </c>
      <c r="I37" s="711" t="s">
        <v>134</v>
      </c>
      <c r="J37" s="715" t="s">
        <v>135</v>
      </c>
      <c r="K37" s="716"/>
      <c r="L37" s="717"/>
      <c r="M37" s="715" t="s">
        <v>136</v>
      </c>
      <c r="N37" s="716"/>
      <c r="O37" s="717"/>
    </row>
    <row r="38" spans="1:16">
      <c r="A38" s="712"/>
      <c r="B38" s="712"/>
      <c r="C38" s="712"/>
      <c r="D38" s="712"/>
      <c r="E38" s="712"/>
      <c r="F38" s="712"/>
      <c r="G38" s="712"/>
      <c r="H38" s="714"/>
      <c r="I38" s="712"/>
      <c r="J38" s="276" t="s">
        <v>137</v>
      </c>
      <c r="K38" s="276" t="s">
        <v>27</v>
      </c>
      <c r="L38" s="276" t="s">
        <v>138</v>
      </c>
      <c r="M38" s="276" t="s">
        <v>94</v>
      </c>
      <c r="N38" s="536" t="s">
        <v>27</v>
      </c>
      <c r="O38" s="536" t="s">
        <v>21</v>
      </c>
    </row>
    <row r="39" spans="1:16">
      <c r="A39" s="306" t="s">
        <v>348</v>
      </c>
      <c r="B39" s="306" t="s">
        <v>347</v>
      </c>
      <c r="C39" s="306" t="s">
        <v>347</v>
      </c>
      <c r="D39" s="306" t="s">
        <v>347</v>
      </c>
      <c r="E39" s="306" t="s">
        <v>346</v>
      </c>
      <c r="F39" s="306" t="s">
        <v>443</v>
      </c>
      <c r="G39" s="306"/>
      <c r="H39" s="307" t="s">
        <v>277</v>
      </c>
      <c r="I39" s="306" t="s">
        <v>278</v>
      </c>
      <c r="J39" s="294">
        <v>350000</v>
      </c>
      <c r="K39" s="294">
        <v>363750</v>
      </c>
      <c r="L39" s="294">
        <v>138277</v>
      </c>
      <c r="M39" s="294">
        <v>10686642</v>
      </c>
      <c r="N39" s="294">
        <v>15753201.620000001</v>
      </c>
      <c r="O39" s="294">
        <v>15662580.569999998</v>
      </c>
    </row>
    <row r="40" spans="1:16" s="11" customFormat="1">
      <c r="A40" s="758" t="s">
        <v>353</v>
      </c>
      <c r="B40" s="759"/>
      <c r="C40" s="759"/>
      <c r="D40" s="759"/>
      <c r="E40" s="759"/>
      <c r="F40" s="759"/>
      <c r="G40" s="759"/>
      <c r="H40" s="759"/>
      <c r="I40" s="759"/>
      <c r="J40" s="759"/>
      <c r="K40" s="759"/>
      <c r="L40" s="759"/>
      <c r="M40" s="759"/>
      <c r="N40" s="759"/>
      <c r="O40" s="760"/>
    </row>
    <row r="41" spans="1:16" s="11" customFormat="1">
      <c r="A41" s="764" t="s">
        <v>444</v>
      </c>
      <c r="B41" s="765"/>
      <c r="C41" s="765"/>
      <c r="D41" s="765"/>
      <c r="E41" s="765"/>
      <c r="F41" s="765"/>
      <c r="G41" s="765"/>
      <c r="H41" s="765"/>
      <c r="I41" s="765"/>
      <c r="J41" s="765"/>
      <c r="K41" s="765"/>
      <c r="L41" s="765"/>
      <c r="M41" s="765"/>
      <c r="N41" s="765"/>
      <c r="O41" s="766"/>
    </row>
    <row r="42" spans="1:16" s="11" customFormat="1">
      <c r="A42" s="697" t="s">
        <v>634</v>
      </c>
      <c r="B42" s="698"/>
      <c r="C42" s="698"/>
      <c r="D42" s="698"/>
      <c r="E42" s="698"/>
      <c r="F42" s="698"/>
      <c r="G42" s="698"/>
      <c r="H42" s="698"/>
      <c r="I42" s="698"/>
      <c r="J42" s="698"/>
      <c r="K42" s="698"/>
      <c r="L42" s="698"/>
      <c r="M42" s="698"/>
      <c r="N42" s="698"/>
      <c r="O42" s="699"/>
    </row>
    <row r="43" spans="1:16" s="11" customFormat="1">
      <c r="A43" s="764" t="s">
        <v>638</v>
      </c>
      <c r="B43" s="765"/>
      <c r="C43" s="765"/>
      <c r="D43" s="765"/>
      <c r="E43" s="765"/>
      <c r="F43" s="765"/>
      <c r="G43" s="765"/>
      <c r="H43" s="765"/>
      <c r="I43" s="765"/>
      <c r="J43" s="765"/>
      <c r="K43" s="765"/>
      <c r="L43" s="765"/>
      <c r="M43" s="765"/>
      <c r="N43" s="765"/>
      <c r="O43" s="766"/>
    </row>
    <row r="44" spans="1:16" s="11" customFormat="1" ht="14.25" customHeight="1">
      <c r="A44" s="767" t="s">
        <v>445</v>
      </c>
      <c r="B44" s="768"/>
      <c r="C44" s="768"/>
      <c r="D44" s="768"/>
      <c r="E44" s="768"/>
      <c r="F44" s="768"/>
      <c r="G44" s="768"/>
      <c r="H44" s="768"/>
      <c r="I44" s="768"/>
      <c r="J44" s="768"/>
      <c r="K44" s="768"/>
      <c r="L44" s="768"/>
      <c r="M44" s="768"/>
      <c r="N44" s="768"/>
      <c r="O44" s="769"/>
    </row>
    <row r="45" spans="1:16">
      <c r="A45" s="711" t="s">
        <v>85</v>
      </c>
      <c r="B45" s="711" t="s">
        <v>133</v>
      </c>
      <c r="C45" s="711" t="s">
        <v>44</v>
      </c>
      <c r="D45" s="711" t="s">
        <v>42</v>
      </c>
      <c r="E45" s="711" t="s">
        <v>43</v>
      </c>
      <c r="F45" s="711" t="s">
        <v>12</v>
      </c>
      <c r="G45" s="711" t="s">
        <v>75</v>
      </c>
      <c r="H45" s="713" t="s">
        <v>13</v>
      </c>
      <c r="I45" s="711" t="s">
        <v>134</v>
      </c>
      <c r="J45" s="715" t="s">
        <v>135</v>
      </c>
      <c r="K45" s="716"/>
      <c r="L45" s="717"/>
      <c r="M45" s="715" t="s">
        <v>136</v>
      </c>
      <c r="N45" s="716"/>
      <c r="O45" s="717"/>
    </row>
    <row r="46" spans="1:16">
      <c r="A46" s="712"/>
      <c r="B46" s="712"/>
      <c r="C46" s="712"/>
      <c r="D46" s="712"/>
      <c r="E46" s="712"/>
      <c r="F46" s="712"/>
      <c r="G46" s="712"/>
      <c r="H46" s="714"/>
      <c r="I46" s="712"/>
      <c r="J46" s="276" t="s">
        <v>137</v>
      </c>
      <c r="K46" s="276" t="s">
        <v>27</v>
      </c>
      <c r="L46" s="276" t="s">
        <v>138</v>
      </c>
      <c r="M46" s="276" t="s">
        <v>94</v>
      </c>
      <c r="N46" s="536" t="s">
        <v>27</v>
      </c>
      <c r="O46" s="536" t="s">
        <v>21</v>
      </c>
    </row>
    <row r="47" spans="1:16">
      <c r="A47" s="306" t="s">
        <v>348</v>
      </c>
      <c r="B47" s="306" t="s">
        <v>346</v>
      </c>
      <c r="C47" s="306" t="s">
        <v>347</v>
      </c>
      <c r="D47" s="306" t="s">
        <v>347</v>
      </c>
      <c r="E47" s="306" t="s">
        <v>346</v>
      </c>
      <c r="F47" s="306" t="s">
        <v>369</v>
      </c>
      <c r="G47" s="306"/>
      <c r="H47" s="307" t="s">
        <v>446</v>
      </c>
      <c r="I47" s="306" t="s">
        <v>221</v>
      </c>
      <c r="J47" s="309">
        <v>0</v>
      </c>
      <c r="K47" s="298">
        <v>19</v>
      </c>
      <c r="L47" s="298">
        <v>18</v>
      </c>
      <c r="M47" s="298">
        <v>0</v>
      </c>
      <c r="N47" s="298">
        <v>29646800.02</v>
      </c>
      <c r="O47" s="298">
        <v>12699029.779999999</v>
      </c>
    </row>
    <row r="48" spans="1:16" s="11" customFormat="1">
      <c r="A48" s="758" t="s">
        <v>353</v>
      </c>
      <c r="B48" s="759"/>
      <c r="C48" s="759"/>
      <c r="D48" s="759"/>
      <c r="E48" s="759"/>
      <c r="F48" s="759"/>
      <c r="G48" s="759"/>
      <c r="H48" s="759"/>
      <c r="I48" s="759"/>
      <c r="J48" s="759"/>
      <c r="K48" s="759"/>
      <c r="L48" s="759"/>
      <c r="M48" s="759"/>
      <c r="N48" s="759"/>
      <c r="O48" s="760"/>
    </row>
    <row r="49" spans="1:15" s="11" customFormat="1">
      <c r="A49" s="761" t="s">
        <v>447</v>
      </c>
      <c r="B49" s="762"/>
      <c r="C49" s="762"/>
      <c r="D49" s="762"/>
      <c r="E49" s="762"/>
      <c r="F49" s="762"/>
      <c r="G49" s="762"/>
      <c r="H49" s="762"/>
      <c r="I49" s="762"/>
      <c r="J49" s="762"/>
      <c r="K49" s="762"/>
      <c r="L49" s="762"/>
      <c r="M49" s="762"/>
      <c r="N49" s="762"/>
      <c r="O49" s="763"/>
    </row>
    <row r="50" spans="1:15" s="11" customFormat="1">
      <c r="A50" s="697" t="s">
        <v>634</v>
      </c>
      <c r="B50" s="698"/>
      <c r="C50" s="698"/>
      <c r="D50" s="698"/>
      <c r="E50" s="698"/>
      <c r="F50" s="698"/>
      <c r="G50" s="698"/>
      <c r="H50" s="698"/>
      <c r="I50" s="698"/>
      <c r="J50" s="698"/>
      <c r="K50" s="698"/>
      <c r="L50" s="698"/>
      <c r="M50" s="698"/>
      <c r="N50" s="698"/>
      <c r="O50" s="699"/>
    </row>
    <row r="51" spans="1:15" s="11" customFormat="1" ht="23.25" customHeight="1">
      <c r="A51" s="761" t="s">
        <v>639</v>
      </c>
      <c r="B51" s="762"/>
      <c r="C51" s="762"/>
      <c r="D51" s="762"/>
      <c r="E51" s="762"/>
      <c r="F51" s="762"/>
      <c r="G51" s="762"/>
      <c r="H51" s="762"/>
      <c r="I51" s="762"/>
      <c r="J51" s="762"/>
      <c r="K51" s="762"/>
      <c r="L51" s="762"/>
      <c r="M51" s="762"/>
      <c r="N51" s="762"/>
      <c r="O51" s="763"/>
    </row>
    <row r="52" spans="1:15">
      <c r="A52" s="711" t="s">
        <v>85</v>
      </c>
      <c r="B52" s="711" t="s">
        <v>133</v>
      </c>
      <c r="C52" s="711" t="s">
        <v>44</v>
      </c>
      <c r="D52" s="711" t="s">
        <v>42</v>
      </c>
      <c r="E52" s="711" t="s">
        <v>43</v>
      </c>
      <c r="F52" s="711" t="s">
        <v>12</v>
      </c>
      <c r="G52" s="711" t="s">
        <v>75</v>
      </c>
      <c r="H52" s="713" t="s">
        <v>13</v>
      </c>
      <c r="I52" s="711" t="s">
        <v>134</v>
      </c>
      <c r="J52" s="715" t="s">
        <v>135</v>
      </c>
      <c r="K52" s="716"/>
      <c r="L52" s="717"/>
      <c r="M52" s="715" t="s">
        <v>136</v>
      </c>
      <c r="N52" s="716"/>
      <c r="O52" s="717"/>
    </row>
    <row r="53" spans="1:15">
      <c r="A53" s="712"/>
      <c r="B53" s="712"/>
      <c r="C53" s="712"/>
      <c r="D53" s="712"/>
      <c r="E53" s="712"/>
      <c r="F53" s="712"/>
      <c r="G53" s="712"/>
      <c r="H53" s="714"/>
      <c r="I53" s="712"/>
      <c r="J53" s="276" t="s">
        <v>137</v>
      </c>
      <c r="K53" s="276" t="s">
        <v>27</v>
      </c>
      <c r="L53" s="276" t="s">
        <v>138</v>
      </c>
      <c r="M53" s="276" t="s">
        <v>94</v>
      </c>
      <c r="N53" s="536" t="s">
        <v>27</v>
      </c>
      <c r="O53" s="536" t="s">
        <v>21</v>
      </c>
    </row>
    <row r="54" spans="1:15" ht="49.5" customHeight="1">
      <c r="A54" s="306">
        <v>4</v>
      </c>
      <c r="B54" s="306">
        <v>1</v>
      </c>
      <c r="C54" s="306">
        <v>2</v>
      </c>
      <c r="D54" s="306">
        <v>2</v>
      </c>
      <c r="E54" s="306">
        <v>1</v>
      </c>
      <c r="F54" s="306">
        <v>215</v>
      </c>
      <c r="G54" s="306"/>
      <c r="H54" s="307" t="s">
        <v>448</v>
      </c>
      <c r="I54" s="306" t="s">
        <v>221</v>
      </c>
      <c r="J54" s="306" t="s">
        <v>449</v>
      </c>
      <c r="K54" s="306" t="s">
        <v>469</v>
      </c>
      <c r="L54" s="306" t="s">
        <v>468</v>
      </c>
      <c r="M54" s="298">
        <v>3083021</v>
      </c>
      <c r="N54" s="298">
        <v>3482256</v>
      </c>
      <c r="O54" s="298">
        <v>3447584.5</v>
      </c>
    </row>
    <row r="55" spans="1:15" s="11" customFormat="1">
      <c r="A55" s="758" t="s">
        <v>358</v>
      </c>
      <c r="B55" s="759"/>
      <c r="C55" s="759"/>
      <c r="D55" s="759"/>
      <c r="E55" s="759"/>
      <c r="F55" s="759"/>
      <c r="G55" s="759"/>
      <c r="H55" s="759"/>
      <c r="I55" s="759"/>
      <c r="J55" s="759"/>
      <c r="K55" s="759"/>
      <c r="L55" s="759"/>
      <c r="M55" s="759"/>
      <c r="N55" s="759"/>
      <c r="O55" s="760"/>
    </row>
    <row r="56" spans="1:15" s="11" customFormat="1">
      <c r="A56" s="752" t="s">
        <v>450</v>
      </c>
      <c r="B56" s="753"/>
      <c r="C56" s="753"/>
      <c r="D56" s="753"/>
      <c r="E56" s="753"/>
      <c r="F56" s="753"/>
      <c r="G56" s="753"/>
      <c r="H56" s="753"/>
      <c r="I56" s="753"/>
      <c r="J56" s="753"/>
      <c r="K56" s="753"/>
      <c r="L56" s="753"/>
      <c r="M56" s="753"/>
      <c r="N56" s="753"/>
      <c r="O56" s="754"/>
    </row>
    <row r="57" spans="1:15" s="11" customFormat="1">
      <c r="A57" s="697" t="s">
        <v>634</v>
      </c>
      <c r="B57" s="698"/>
      <c r="C57" s="698"/>
      <c r="D57" s="698"/>
      <c r="E57" s="698"/>
      <c r="F57" s="698"/>
      <c r="G57" s="698"/>
      <c r="H57" s="698"/>
      <c r="I57" s="698"/>
      <c r="J57" s="698"/>
      <c r="K57" s="698"/>
      <c r="L57" s="698"/>
      <c r="M57" s="698"/>
      <c r="N57" s="698"/>
      <c r="O57" s="699"/>
    </row>
    <row r="58" spans="1:15" s="11" customFormat="1">
      <c r="A58" s="746" t="s">
        <v>451</v>
      </c>
      <c r="B58" s="747"/>
      <c r="C58" s="747"/>
      <c r="D58" s="747"/>
      <c r="E58" s="747"/>
      <c r="F58" s="747"/>
      <c r="G58" s="747"/>
      <c r="H58" s="747"/>
      <c r="I58" s="747"/>
      <c r="J58" s="747"/>
      <c r="K58" s="747"/>
      <c r="L58" s="747"/>
      <c r="M58" s="747"/>
      <c r="N58" s="747"/>
      <c r="O58" s="748"/>
    </row>
    <row r="59" spans="1:15" s="11" customFormat="1">
      <c r="A59" s="755" t="s">
        <v>452</v>
      </c>
      <c r="B59" s="756"/>
      <c r="C59" s="756"/>
      <c r="D59" s="756"/>
      <c r="E59" s="756"/>
      <c r="F59" s="756"/>
      <c r="G59" s="756"/>
      <c r="H59" s="756"/>
      <c r="I59" s="756"/>
      <c r="J59" s="756"/>
      <c r="K59" s="756"/>
      <c r="L59" s="756"/>
      <c r="M59" s="756"/>
      <c r="N59" s="756"/>
      <c r="O59" s="757"/>
    </row>
    <row r="60" spans="1:15">
      <c r="A60" s="711" t="s">
        <v>85</v>
      </c>
      <c r="B60" s="711" t="s">
        <v>133</v>
      </c>
      <c r="C60" s="711" t="s">
        <v>44</v>
      </c>
      <c r="D60" s="711" t="s">
        <v>42</v>
      </c>
      <c r="E60" s="711" t="s">
        <v>43</v>
      </c>
      <c r="F60" s="711" t="s">
        <v>12</v>
      </c>
      <c r="G60" s="711" t="s">
        <v>75</v>
      </c>
      <c r="H60" s="713" t="s">
        <v>13</v>
      </c>
      <c r="I60" s="711" t="s">
        <v>134</v>
      </c>
      <c r="J60" s="715" t="s">
        <v>135</v>
      </c>
      <c r="K60" s="716"/>
      <c r="L60" s="717"/>
      <c r="M60" s="715" t="s">
        <v>136</v>
      </c>
      <c r="N60" s="716"/>
      <c r="O60" s="717"/>
    </row>
    <row r="61" spans="1:15">
      <c r="A61" s="712"/>
      <c r="B61" s="712"/>
      <c r="C61" s="712"/>
      <c r="D61" s="712"/>
      <c r="E61" s="712"/>
      <c r="F61" s="712"/>
      <c r="G61" s="712"/>
      <c r="H61" s="714"/>
      <c r="I61" s="712"/>
      <c r="J61" s="276" t="s">
        <v>137</v>
      </c>
      <c r="K61" s="276" t="s">
        <v>27</v>
      </c>
      <c r="L61" s="276" t="s">
        <v>138</v>
      </c>
      <c r="M61" s="276" t="s">
        <v>94</v>
      </c>
      <c r="N61" s="536" t="s">
        <v>27</v>
      </c>
      <c r="O61" s="536" t="s">
        <v>21</v>
      </c>
    </row>
    <row r="62" spans="1:15" ht="25.5">
      <c r="A62" s="306">
        <v>4</v>
      </c>
      <c r="B62" s="306">
        <v>2</v>
      </c>
      <c r="C62" s="306">
        <v>2</v>
      </c>
      <c r="D62" s="306">
        <v>2</v>
      </c>
      <c r="E62" s="306">
        <v>1</v>
      </c>
      <c r="F62" s="306">
        <v>216</v>
      </c>
      <c r="G62" s="306"/>
      <c r="H62" s="307" t="s">
        <v>453</v>
      </c>
      <c r="I62" s="306" t="s">
        <v>273</v>
      </c>
      <c r="J62" s="306" t="s">
        <v>454</v>
      </c>
      <c r="K62" s="306" t="s">
        <v>604</v>
      </c>
      <c r="L62" s="306" t="s">
        <v>605</v>
      </c>
      <c r="M62" s="298">
        <v>3472441</v>
      </c>
      <c r="N62" s="298">
        <v>7132846</v>
      </c>
      <c r="O62" s="298">
        <v>6105623.5299999993</v>
      </c>
    </row>
    <row r="63" spans="1:15" s="11" customFormat="1">
      <c r="A63" s="749" t="s">
        <v>353</v>
      </c>
      <c r="B63" s="750"/>
      <c r="C63" s="750"/>
      <c r="D63" s="750"/>
      <c r="E63" s="750"/>
      <c r="F63" s="750"/>
      <c r="G63" s="750"/>
      <c r="H63" s="750"/>
      <c r="I63" s="750"/>
      <c r="J63" s="750"/>
      <c r="K63" s="750"/>
      <c r="L63" s="750"/>
      <c r="M63" s="750"/>
      <c r="N63" s="750"/>
      <c r="O63" s="751"/>
    </row>
    <row r="64" spans="1:15" s="11" customFormat="1">
      <c r="A64" s="752" t="s">
        <v>455</v>
      </c>
      <c r="B64" s="753"/>
      <c r="C64" s="753"/>
      <c r="D64" s="753"/>
      <c r="E64" s="753"/>
      <c r="F64" s="753"/>
      <c r="G64" s="753"/>
      <c r="H64" s="753"/>
      <c r="I64" s="753"/>
      <c r="J64" s="753"/>
      <c r="K64" s="753"/>
      <c r="L64" s="753"/>
      <c r="M64" s="753"/>
      <c r="N64" s="753"/>
      <c r="O64" s="754"/>
    </row>
    <row r="65" spans="1:15" s="11" customFormat="1">
      <c r="A65" s="697" t="s">
        <v>634</v>
      </c>
      <c r="B65" s="698"/>
      <c r="C65" s="698"/>
      <c r="D65" s="698"/>
      <c r="E65" s="698"/>
      <c r="F65" s="698"/>
      <c r="G65" s="698"/>
      <c r="H65" s="698"/>
      <c r="I65" s="698"/>
      <c r="J65" s="698"/>
      <c r="K65" s="698"/>
      <c r="L65" s="698"/>
      <c r="M65" s="698"/>
      <c r="N65" s="698"/>
      <c r="O65" s="699"/>
    </row>
    <row r="66" spans="1:15" s="11" customFormat="1">
      <c r="A66" s="752" t="s">
        <v>456</v>
      </c>
      <c r="B66" s="753"/>
      <c r="C66" s="753"/>
      <c r="D66" s="753"/>
      <c r="E66" s="753"/>
      <c r="F66" s="753"/>
      <c r="G66" s="753"/>
      <c r="H66" s="753"/>
      <c r="I66" s="753"/>
      <c r="J66" s="753"/>
      <c r="K66" s="753"/>
      <c r="L66" s="753"/>
      <c r="M66" s="753"/>
      <c r="N66" s="753"/>
      <c r="O66" s="754"/>
    </row>
    <row r="67" spans="1:15" s="11" customFormat="1">
      <c r="A67" s="752" t="s">
        <v>457</v>
      </c>
      <c r="B67" s="753"/>
      <c r="C67" s="753"/>
      <c r="D67" s="753"/>
      <c r="E67" s="753"/>
      <c r="F67" s="753"/>
      <c r="G67" s="753"/>
      <c r="H67" s="753"/>
      <c r="I67" s="753"/>
      <c r="J67" s="753"/>
      <c r="K67" s="753"/>
      <c r="L67" s="753"/>
      <c r="M67" s="753"/>
      <c r="N67" s="753"/>
      <c r="O67" s="754"/>
    </row>
    <row r="68" spans="1:15" s="11" customFormat="1">
      <c r="A68" s="752" t="s">
        <v>458</v>
      </c>
      <c r="B68" s="753"/>
      <c r="C68" s="753"/>
      <c r="D68" s="753"/>
      <c r="E68" s="753"/>
      <c r="F68" s="753"/>
      <c r="G68" s="753"/>
      <c r="H68" s="753"/>
      <c r="I68" s="753"/>
      <c r="J68" s="753"/>
      <c r="K68" s="753"/>
      <c r="L68" s="753"/>
      <c r="M68" s="753"/>
      <c r="N68" s="753"/>
      <c r="O68" s="754"/>
    </row>
    <row r="69" spans="1:15">
      <c r="A69" s="711" t="s">
        <v>85</v>
      </c>
      <c r="B69" s="711" t="s">
        <v>133</v>
      </c>
      <c r="C69" s="711" t="s">
        <v>44</v>
      </c>
      <c r="D69" s="711" t="s">
        <v>42</v>
      </c>
      <c r="E69" s="711" t="s">
        <v>43</v>
      </c>
      <c r="F69" s="711" t="s">
        <v>12</v>
      </c>
      <c r="G69" s="711" t="s">
        <v>75</v>
      </c>
      <c r="H69" s="713" t="s">
        <v>13</v>
      </c>
      <c r="I69" s="711" t="s">
        <v>134</v>
      </c>
      <c r="J69" s="715" t="s">
        <v>135</v>
      </c>
      <c r="K69" s="716"/>
      <c r="L69" s="717"/>
      <c r="M69" s="715" t="s">
        <v>136</v>
      </c>
      <c r="N69" s="716"/>
      <c r="O69" s="717"/>
    </row>
    <row r="70" spans="1:15">
      <c r="A70" s="712"/>
      <c r="B70" s="712"/>
      <c r="C70" s="712"/>
      <c r="D70" s="712"/>
      <c r="E70" s="712"/>
      <c r="F70" s="712"/>
      <c r="G70" s="712"/>
      <c r="H70" s="714"/>
      <c r="I70" s="712"/>
      <c r="J70" s="276" t="s">
        <v>137</v>
      </c>
      <c r="K70" s="276" t="s">
        <v>27</v>
      </c>
      <c r="L70" s="276" t="s">
        <v>138</v>
      </c>
      <c r="M70" s="276" t="s">
        <v>94</v>
      </c>
      <c r="N70" s="536" t="s">
        <v>27</v>
      </c>
      <c r="O70" s="536" t="s">
        <v>21</v>
      </c>
    </row>
    <row r="71" spans="1:15" ht="25.5">
      <c r="A71" s="306">
        <v>4</v>
      </c>
      <c r="B71" s="306">
        <v>1</v>
      </c>
      <c r="C71" s="306">
        <v>2</v>
      </c>
      <c r="D71" s="306">
        <v>2</v>
      </c>
      <c r="E71" s="306">
        <v>1</v>
      </c>
      <c r="F71" s="306">
        <v>217</v>
      </c>
      <c r="G71" s="306"/>
      <c r="H71" s="307" t="s">
        <v>459</v>
      </c>
      <c r="I71" s="306" t="s">
        <v>221</v>
      </c>
      <c r="J71" s="306" t="s">
        <v>352</v>
      </c>
      <c r="K71" s="306" t="s">
        <v>352</v>
      </c>
      <c r="L71" s="306" t="s">
        <v>352</v>
      </c>
      <c r="M71" s="298">
        <v>7466213</v>
      </c>
      <c r="N71" s="298">
        <v>7033443</v>
      </c>
      <c r="O71" s="298">
        <v>6649998.2799999993</v>
      </c>
    </row>
    <row r="72" spans="1:15" s="11" customFormat="1">
      <c r="A72" s="749" t="s">
        <v>353</v>
      </c>
      <c r="B72" s="750"/>
      <c r="C72" s="750"/>
      <c r="D72" s="750"/>
      <c r="E72" s="750"/>
      <c r="F72" s="750"/>
      <c r="G72" s="750"/>
      <c r="H72" s="750"/>
      <c r="I72" s="750"/>
      <c r="J72" s="750"/>
      <c r="K72" s="750"/>
      <c r="L72" s="750"/>
      <c r="M72" s="750"/>
      <c r="N72" s="750"/>
      <c r="O72" s="751"/>
    </row>
    <row r="73" spans="1:15" s="11" customFormat="1">
      <c r="A73" s="752" t="s">
        <v>460</v>
      </c>
      <c r="B73" s="753"/>
      <c r="C73" s="753"/>
      <c r="D73" s="753"/>
      <c r="E73" s="753"/>
      <c r="F73" s="753"/>
      <c r="G73" s="753"/>
      <c r="H73" s="753"/>
      <c r="I73" s="753"/>
      <c r="J73" s="753"/>
      <c r="K73" s="753"/>
      <c r="L73" s="753"/>
      <c r="M73" s="753"/>
      <c r="N73" s="753"/>
      <c r="O73" s="754"/>
    </row>
    <row r="74" spans="1:15" s="11" customFormat="1">
      <c r="A74" s="697" t="s">
        <v>634</v>
      </c>
      <c r="B74" s="698"/>
      <c r="C74" s="698"/>
      <c r="D74" s="698"/>
      <c r="E74" s="698"/>
      <c r="F74" s="698"/>
      <c r="G74" s="698"/>
      <c r="H74" s="698"/>
      <c r="I74" s="698"/>
      <c r="J74" s="698"/>
      <c r="K74" s="698"/>
      <c r="L74" s="698"/>
      <c r="M74" s="698"/>
      <c r="N74" s="698"/>
      <c r="O74" s="699"/>
    </row>
    <row r="75" spans="1:15" s="11" customFormat="1">
      <c r="A75" s="752" t="s">
        <v>456</v>
      </c>
      <c r="B75" s="753"/>
      <c r="C75" s="753"/>
      <c r="D75" s="753"/>
      <c r="E75" s="753"/>
      <c r="F75" s="753"/>
      <c r="G75" s="753"/>
      <c r="H75" s="753"/>
      <c r="I75" s="753"/>
      <c r="J75" s="753"/>
      <c r="K75" s="753"/>
      <c r="L75" s="753"/>
      <c r="M75" s="753"/>
      <c r="N75" s="753"/>
      <c r="O75" s="754"/>
    </row>
    <row r="76" spans="1:15" s="11" customFormat="1">
      <c r="A76" s="746" t="s">
        <v>461</v>
      </c>
      <c r="B76" s="747"/>
      <c r="C76" s="747"/>
      <c r="D76" s="747"/>
      <c r="E76" s="747"/>
      <c r="F76" s="747"/>
      <c r="G76" s="747"/>
      <c r="H76" s="747"/>
      <c r="I76" s="747"/>
      <c r="J76" s="747"/>
      <c r="K76" s="747"/>
      <c r="L76" s="747"/>
      <c r="M76" s="747"/>
      <c r="N76" s="747"/>
      <c r="O76" s="748"/>
    </row>
    <row r="77" spans="1:15">
      <c r="A77" s="711" t="s">
        <v>85</v>
      </c>
      <c r="B77" s="711" t="s">
        <v>133</v>
      </c>
      <c r="C77" s="711" t="s">
        <v>44</v>
      </c>
      <c r="D77" s="711" t="s">
        <v>42</v>
      </c>
      <c r="E77" s="711" t="s">
        <v>43</v>
      </c>
      <c r="F77" s="711" t="s">
        <v>12</v>
      </c>
      <c r="G77" s="711" t="s">
        <v>75</v>
      </c>
      <c r="H77" s="713" t="s">
        <v>13</v>
      </c>
      <c r="I77" s="711" t="s">
        <v>134</v>
      </c>
      <c r="J77" s="715" t="s">
        <v>135</v>
      </c>
      <c r="K77" s="716"/>
      <c r="L77" s="717"/>
      <c r="M77" s="715" t="s">
        <v>136</v>
      </c>
      <c r="N77" s="716"/>
      <c r="O77" s="717"/>
    </row>
    <row r="78" spans="1:15">
      <c r="A78" s="712"/>
      <c r="B78" s="712"/>
      <c r="C78" s="712"/>
      <c r="D78" s="712"/>
      <c r="E78" s="712"/>
      <c r="F78" s="712"/>
      <c r="G78" s="712"/>
      <c r="H78" s="714"/>
      <c r="I78" s="712"/>
      <c r="J78" s="276" t="s">
        <v>137</v>
      </c>
      <c r="K78" s="276" t="s">
        <v>27</v>
      </c>
      <c r="L78" s="276" t="s">
        <v>138</v>
      </c>
      <c r="M78" s="276" t="s">
        <v>94</v>
      </c>
      <c r="N78" s="536" t="s">
        <v>27</v>
      </c>
      <c r="O78" s="536" t="s">
        <v>21</v>
      </c>
    </row>
    <row r="79" spans="1:15" ht="25.5">
      <c r="A79" s="306" t="s">
        <v>348</v>
      </c>
      <c r="B79" s="306" t="s">
        <v>347</v>
      </c>
      <c r="C79" s="306" t="s">
        <v>347</v>
      </c>
      <c r="D79" s="306" t="s">
        <v>347</v>
      </c>
      <c r="E79" s="306" t="s">
        <v>346</v>
      </c>
      <c r="F79" s="306" t="s">
        <v>385</v>
      </c>
      <c r="G79" s="306"/>
      <c r="H79" s="307" t="s">
        <v>283</v>
      </c>
      <c r="I79" s="306" t="s">
        <v>273</v>
      </c>
      <c r="J79" s="306" t="s">
        <v>462</v>
      </c>
      <c r="K79" s="306" t="s">
        <v>606</v>
      </c>
      <c r="L79" s="306" t="s">
        <v>607</v>
      </c>
      <c r="M79" s="298">
        <v>67145088</v>
      </c>
      <c r="N79" s="298">
        <v>109816978.65000001</v>
      </c>
      <c r="O79" s="298">
        <v>69064906.289999992</v>
      </c>
    </row>
    <row r="80" spans="1:15" s="11" customFormat="1">
      <c r="A80" s="730" t="s">
        <v>353</v>
      </c>
      <c r="B80" s="731"/>
      <c r="C80" s="731"/>
      <c r="D80" s="731"/>
      <c r="E80" s="731"/>
      <c r="F80" s="731"/>
      <c r="G80" s="731"/>
      <c r="H80" s="731"/>
      <c r="I80" s="731"/>
      <c r="J80" s="731"/>
      <c r="K80" s="731"/>
      <c r="L80" s="731"/>
      <c r="M80" s="731"/>
      <c r="N80" s="731"/>
      <c r="O80" s="732"/>
    </row>
    <row r="81" spans="1:15" s="11" customFormat="1">
      <c r="A81" s="727" t="s">
        <v>463</v>
      </c>
      <c r="B81" s="728"/>
      <c r="C81" s="728"/>
      <c r="D81" s="728"/>
      <c r="E81" s="728"/>
      <c r="F81" s="728"/>
      <c r="G81" s="728"/>
      <c r="H81" s="728"/>
      <c r="I81" s="728"/>
      <c r="J81" s="728"/>
      <c r="K81" s="728"/>
      <c r="L81" s="728"/>
      <c r="M81" s="728"/>
      <c r="N81" s="728"/>
      <c r="O81" s="729"/>
    </row>
    <row r="82" spans="1:15" s="11" customFormat="1">
      <c r="A82" s="697" t="s">
        <v>634</v>
      </c>
      <c r="B82" s="698"/>
      <c r="C82" s="698"/>
      <c r="D82" s="698"/>
      <c r="E82" s="698"/>
      <c r="F82" s="698"/>
      <c r="G82" s="698"/>
      <c r="H82" s="698"/>
      <c r="I82" s="698"/>
      <c r="J82" s="698"/>
      <c r="K82" s="698"/>
      <c r="L82" s="698"/>
      <c r="M82" s="698"/>
      <c r="N82" s="698"/>
      <c r="O82" s="699"/>
    </row>
    <row r="83" spans="1:15" s="11" customFormat="1">
      <c r="A83" s="727" t="s">
        <v>464</v>
      </c>
      <c r="B83" s="728"/>
      <c r="C83" s="728"/>
      <c r="D83" s="728"/>
      <c r="E83" s="728"/>
      <c r="F83" s="728"/>
      <c r="G83" s="728"/>
      <c r="H83" s="728"/>
      <c r="I83" s="728"/>
      <c r="J83" s="728"/>
      <c r="K83" s="728"/>
      <c r="L83" s="728"/>
      <c r="M83" s="728"/>
      <c r="N83" s="728"/>
      <c r="O83" s="729"/>
    </row>
    <row r="84" spans="1:15" s="11" customFormat="1">
      <c r="A84" s="727" t="s">
        <v>465</v>
      </c>
      <c r="B84" s="728"/>
      <c r="C84" s="728"/>
      <c r="D84" s="728"/>
      <c r="E84" s="728"/>
      <c r="F84" s="728"/>
      <c r="G84" s="728"/>
      <c r="H84" s="728"/>
      <c r="I84" s="728"/>
      <c r="J84" s="728"/>
      <c r="K84" s="728"/>
      <c r="L84" s="728"/>
      <c r="M84" s="728"/>
      <c r="N84" s="728"/>
      <c r="O84" s="729"/>
    </row>
    <row r="85" spans="1:15" s="11" customFormat="1">
      <c r="A85" s="721" t="s">
        <v>466</v>
      </c>
      <c r="B85" s="722"/>
      <c r="C85" s="722"/>
      <c r="D85" s="722"/>
      <c r="E85" s="722"/>
      <c r="F85" s="722"/>
      <c r="G85" s="722"/>
      <c r="H85" s="722"/>
      <c r="I85" s="722"/>
      <c r="J85" s="722"/>
      <c r="K85" s="722"/>
      <c r="L85" s="722"/>
      <c r="M85" s="722"/>
      <c r="N85" s="722"/>
      <c r="O85" s="723"/>
    </row>
    <row r="86" spans="1:15">
      <c r="A86" s="711" t="s">
        <v>85</v>
      </c>
      <c r="B86" s="711" t="s">
        <v>133</v>
      </c>
      <c r="C86" s="711" t="s">
        <v>44</v>
      </c>
      <c r="D86" s="711" t="s">
        <v>42</v>
      </c>
      <c r="E86" s="711" t="s">
        <v>43</v>
      </c>
      <c r="F86" s="711" t="s">
        <v>12</v>
      </c>
      <c r="G86" s="711" t="s">
        <v>75</v>
      </c>
      <c r="H86" s="713" t="s">
        <v>13</v>
      </c>
      <c r="I86" s="711" t="s">
        <v>134</v>
      </c>
      <c r="J86" s="715" t="s">
        <v>135</v>
      </c>
      <c r="K86" s="716"/>
      <c r="L86" s="717"/>
      <c r="M86" s="715" t="s">
        <v>136</v>
      </c>
      <c r="N86" s="716"/>
      <c r="O86" s="717"/>
    </row>
    <row r="87" spans="1:15">
      <c r="A87" s="712"/>
      <c r="B87" s="712"/>
      <c r="C87" s="712"/>
      <c r="D87" s="712"/>
      <c r="E87" s="712"/>
      <c r="F87" s="712"/>
      <c r="G87" s="712"/>
      <c r="H87" s="714"/>
      <c r="I87" s="712"/>
      <c r="J87" s="276" t="s">
        <v>137</v>
      </c>
      <c r="K87" s="276" t="s">
        <v>27</v>
      </c>
      <c r="L87" s="276" t="s">
        <v>138</v>
      </c>
      <c r="M87" s="276" t="s">
        <v>94</v>
      </c>
      <c r="N87" s="536" t="s">
        <v>27</v>
      </c>
      <c r="O87" s="536" t="s">
        <v>21</v>
      </c>
    </row>
    <row r="88" spans="1:15" ht="25.5">
      <c r="A88" s="306" t="s">
        <v>348</v>
      </c>
      <c r="B88" s="306" t="s">
        <v>347</v>
      </c>
      <c r="C88" s="306" t="s">
        <v>347</v>
      </c>
      <c r="D88" s="306" t="s">
        <v>347</v>
      </c>
      <c r="E88" s="306" t="s">
        <v>346</v>
      </c>
      <c r="F88" s="306" t="s">
        <v>467</v>
      </c>
      <c r="G88" s="306"/>
      <c r="H88" s="307" t="s">
        <v>284</v>
      </c>
      <c r="I88" s="306" t="s">
        <v>285</v>
      </c>
      <c r="J88" s="306" t="s">
        <v>468</v>
      </c>
      <c r="K88" s="306" t="s">
        <v>608</v>
      </c>
      <c r="L88" s="306" t="s">
        <v>609</v>
      </c>
      <c r="M88" s="298">
        <v>178431545</v>
      </c>
      <c r="N88" s="298">
        <v>204173709.64999998</v>
      </c>
      <c r="O88" s="298">
        <v>178469476.07000002</v>
      </c>
    </row>
    <row r="89" spans="1:15" s="11" customFormat="1">
      <c r="A89" s="730" t="s">
        <v>353</v>
      </c>
      <c r="B89" s="731"/>
      <c r="C89" s="731"/>
      <c r="D89" s="731"/>
      <c r="E89" s="731"/>
      <c r="F89" s="731"/>
      <c r="G89" s="731"/>
      <c r="H89" s="731"/>
      <c r="I89" s="731"/>
      <c r="J89" s="731"/>
      <c r="K89" s="731"/>
      <c r="L89" s="731"/>
      <c r="M89" s="731"/>
      <c r="N89" s="731"/>
      <c r="O89" s="732"/>
    </row>
    <row r="90" spans="1:15" s="11" customFormat="1">
      <c r="A90" s="727" t="s">
        <v>470</v>
      </c>
      <c r="B90" s="728"/>
      <c r="C90" s="728"/>
      <c r="D90" s="728"/>
      <c r="E90" s="728"/>
      <c r="F90" s="728"/>
      <c r="G90" s="728"/>
      <c r="H90" s="728"/>
      <c r="I90" s="728"/>
      <c r="J90" s="728"/>
      <c r="K90" s="728"/>
      <c r="L90" s="728"/>
      <c r="M90" s="728"/>
      <c r="N90" s="728"/>
      <c r="O90" s="729"/>
    </row>
    <row r="91" spans="1:15" s="11" customFormat="1">
      <c r="A91" s="697" t="s">
        <v>634</v>
      </c>
      <c r="B91" s="698"/>
      <c r="C91" s="698"/>
      <c r="D91" s="698"/>
      <c r="E91" s="698"/>
      <c r="F91" s="698"/>
      <c r="G91" s="698"/>
      <c r="H91" s="698"/>
      <c r="I91" s="698"/>
      <c r="J91" s="698"/>
      <c r="K91" s="698"/>
      <c r="L91" s="698"/>
      <c r="M91" s="698"/>
      <c r="N91" s="698"/>
      <c r="O91" s="699"/>
    </row>
    <row r="92" spans="1:15" s="11" customFormat="1">
      <c r="A92" s="727" t="s">
        <v>471</v>
      </c>
      <c r="B92" s="728"/>
      <c r="C92" s="728"/>
      <c r="D92" s="728"/>
      <c r="E92" s="728"/>
      <c r="F92" s="728"/>
      <c r="G92" s="728"/>
      <c r="H92" s="728"/>
      <c r="I92" s="728"/>
      <c r="J92" s="728"/>
      <c r="K92" s="728"/>
      <c r="L92" s="728"/>
      <c r="M92" s="728"/>
      <c r="N92" s="728"/>
      <c r="O92" s="729"/>
    </row>
    <row r="93" spans="1:15" s="11" customFormat="1">
      <c r="A93" s="727" t="s">
        <v>472</v>
      </c>
      <c r="B93" s="728"/>
      <c r="C93" s="728"/>
      <c r="D93" s="728"/>
      <c r="E93" s="728"/>
      <c r="F93" s="728"/>
      <c r="G93" s="728"/>
      <c r="H93" s="728"/>
      <c r="I93" s="728"/>
      <c r="J93" s="728"/>
      <c r="K93" s="728"/>
      <c r="L93" s="728"/>
      <c r="M93" s="728"/>
      <c r="N93" s="728"/>
      <c r="O93" s="729"/>
    </row>
    <row r="94" spans="1:15" s="11" customFormat="1">
      <c r="A94" s="740" t="s">
        <v>473</v>
      </c>
      <c r="B94" s="741"/>
      <c r="C94" s="741"/>
      <c r="D94" s="741"/>
      <c r="E94" s="741"/>
      <c r="F94" s="741"/>
      <c r="G94" s="741"/>
      <c r="H94" s="741"/>
      <c r="I94" s="741"/>
      <c r="J94" s="741"/>
      <c r="K94" s="741"/>
      <c r="L94" s="741"/>
      <c r="M94" s="741"/>
      <c r="N94" s="741"/>
      <c r="O94" s="742"/>
    </row>
    <row r="95" spans="1:15" s="11" customFormat="1">
      <c r="A95" s="727" t="s">
        <v>474</v>
      </c>
      <c r="B95" s="728"/>
      <c r="C95" s="728"/>
      <c r="D95" s="728"/>
      <c r="E95" s="728"/>
      <c r="F95" s="728"/>
      <c r="G95" s="728"/>
      <c r="H95" s="728"/>
      <c r="I95" s="728"/>
      <c r="J95" s="728"/>
      <c r="K95" s="728"/>
      <c r="L95" s="728"/>
      <c r="M95" s="728"/>
      <c r="N95" s="728"/>
      <c r="O95" s="729"/>
    </row>
    <row r="96" spans="1:15" s="11" customFormat="1" ht="27.75" customHeight="1">
      <c r="A96" s="743" t="s">
        <v>640</v>
      </c>
      <c r="B96" s="744"/>
      <c r="C96" s="744"/>
      <c r="D96" s="744"/>
      <c r="E96" s="744"/>
      <c r="F96" s="744"/>
      <c r="G96" s="744"/>
      <c r="H96" s="744"/>
      <c r="I96" s="744"/>
      <c r="J96" s="744"/>
      <c r="K96" s="744"/>
      <c r="L96" s="744"/>
      <c r="M96" s="744"/>
      <c r="N96" s="744"/>
      <c r="O96" s="745"/>
    </row>
    <row r="97" spans="1:15">
      <c r="A97" s="711" t="s">
        <v>85</v>
      </c>
      <c r="B97" s="711" t="s">
        <v>133</v>
      </c>
      <c r="C97" s="711" t="s">
        <v>44</v>
      </c>
      <c r="D97" s="711" t="s">
        <v>42</v>
      </c>
      <c r="E97" s="711" t="s">
        <v>43</v>
      </c>
      <c r="F97" s="711" t="s">
        <v>12</v>
      </c>
      <c r="G97" s="711" t="s">
        <v>75</v>
      </c>
      <c r="H97" s="713" t="s">
        <v>13</v>
      </c>
      <c r="I97" s="711" t="s">
        <v>134</v>
      </c>
      <c r="J97" s="715" t="s">
        <v>135</v>
      </c>
      <c r="K97" s="716"/>
      <c r="L97" s="717"/>
      <c r="M97" s="715" t="s">
        <v>136</v>
      </c>
      <c r="N97" s="716"/>
      <c r="O97" s="717"/>
    </row>
    <row r="98" spans="1:15">
      <c r="A98" s="712"/>
      <c r="B98" s="712"/>
      <c r="C98" s="712"/>
      <c r="D98" s="712"/>
      <c r="E98" s="712"/>
      <c r="F98" s="712"/>
      <c r="G98" s="712"/>
      <c r="H98" s="714"/>
      <c r="I98" s="712"/>
      <c r="J98" s="276" t="s">
        <v>137</v>
      </c>
      <c r="K98" s="276" t="s">
        <v>27</v>
      </c>
      <c r="L98" s="276" t="s">
        <v>138</v>
      </c>
      <c r="M98" s="276" t="s">
        <v>94</v>
      </c>
      <c r="N98" s="536" t="s">
        <v>27</v>
      </c>
      <c r="O98" s="536" t="s">
        <v>21</v>
      </c>
    </row>
    <row r="99" spans="1:15">
      <c r="A99" s="306">
        <v>4</v>
      </c>
      <c r="B99" s="306">
        <v>2</v>
      </c>
      <c r="C99" s="306">
        <v>2</v>
      </c>
      <c r="D99" s="306">
        <v>2</v>
      </c>
      <c r="E99" s="306">
        <v>1</v>
      </c>
      <c r="F99" s="306">
        <v>220</v>
      </c>
      <c r="G99" s="306"/>
      <c r="H99" s="307" t="s">
        <v>286</v>
      </c>
      <c r="I99" s="306" t="s">
        <v>275</v>
      </c>
      <c r="J99" s="308" t="s">
        <v>475</v>
      </c>
      <c r="K99" s="308" t="s">
        <v>475</v>
      </c>
      <c r="L99" s="308" t="s">
        <v>610</v>
      </c>
      <c r="M99" s="294">
        <v>690000</v>
      </c>
      <c r="N99" s="294">
        <v>611600</v>
      </c>
      <c r="O99" s="294">
        <v>611600</v>
      </c>
    </row>
    <row r="100" spans="1:15" s="11" customFormat="1">
      <c r="A100" s="730" t="s">
        <v>353</v>
      </c>
      <c r="B100" s="731"/>
      <c r="C100" s="731"/>
      <c r="D100" s="731"/>
      <c r="E100" s="731"/>
      <c r="F100" s="731"/>
      <c r="G100" s="731"/>
      <c r="H100" s="731"/>
      <c r="I100" s="731"/>
      <c r="J100" s="731"/>
      <c r="K100" s="731"/>
      <c r="L100" s="731"/>
      <c r="M100" s="731"/>
      <c r="N100" s="731"/>
      <c r="O100" s="732"/>
    </row>
    <row r="101" spans="1:15" s="11" customFormat="1">
      <c r="A101" s="727" t="s">
        <v>476</v>
      </c>
      <c r="B101" s="728"/>
      <c r="C101" s="728"/>
      <c r="D101" s="728"/>
      <c r="E101" s="728"/>
      <c r="F101" s="728"/>
      <c r="G101" s="728"/>
      <c r="H101" s="728"/>
      <c r="I101" s="728"/>
      <c r="J101" s="728"/>
      <c r="K101" s="728"/>
      <c r="L101" s="728"/>
      <c r="M101" s="728"/>
      <c r="N101" s="728"/>
      <c r="O101" s="729"/>
    </row>
    <row r="102" spans="1:15" s="11" customFormat="1">
      <c r="A102" s="697" t="s">
        <v>634</v>
      </c>
      <c r="B102" s="698"/>
      <c r="C102" s="698"/>
      <c r="D102" s="698"/>
      <c r="E102" s="698"/>
      <c r="F102" s="698"/>
      <c r="G102" s="698"/>
      <c r="H102" s="698"/>
      <c r="I102" s="698"/>
      <c r="J102" s="698"/>
      <c r="K102" s="698"/>
      <c r="L102" s="698"/>
      <c r="M102" s="698"/>
      <c r="N102" s="698"/>
      <c r="O102" s="699"/>
    </row>
    <row r="103" spans="1:15" s="11" customFormat="1">
      <c r="A103" s="727" t="s">
        <v>477</v>
      </c>
      <c r="B103" s="728"/>
      <c r="C103" s="728"/>
      <c r="D103" s="728"/>
      <c r="E103" s="728"/>
      <c r="F103" s="728"/>
      <c r="G103" s="728"/>
      <c r="H103" s="728"/>
      <c r="I103" s="728"/>
      <c r="J103" s="728"/>
      <c r="K103" s="728"/>
      <c r="L103" s="728"/>
      <c r="M103" s="728"/>
      <c r="N103" s="728"/>
      <c r="O103" s="729"/>
    </row>
    <row r="104" spans="1:15">
      <c r="A104" s="727" t="s">
        <v>478</v>
      </c>
      <c r="B104" s="728"/>
      <c r="C104" s="728"/>
      <c r="D104" s="728"/>
      <c r="E104" s="728"/>
      <c r="F104" s="728"/>
      <c r="G104" s="728"/>
      <c r="H104" s="728"/>
      <c r="I104" s="728"/>
      <c r="J104" s="728"/>
      <c r="K104" s="728"/>
      <c r="L104" s="728"/>
      <c r="M104" s="728"/>
      <c r="N104" s="728"/>
      <c r="O104" s="729"/>
    </row>
    <row r="105" spans="1:15">
      <c r="A105" s="733" t="s">
        <v>85</v>
      </c>
      <c r="B105" s="733" t="s">
        <v>133</v>
      </c>
      <c r="C105" s="733" t="s">
        <v>44</v>
      </c>
      <c r="D105" s="733" t="s">
        <v>42</v>
      </c>
      <c r="E105" s="733" t="s">
        <v>43</v>
      </c>
      <c r="F105" s="733" t="s">
        <v>12</v>
      </c>
      <c r="G105" s="733" t="s">
        <v>75</v>
      </c>
      <c r="H105" s="735" t="s">
        <v>13</v>
      </c>
      <c r="I105" s="733" t="s">
        <v>134</v>
      </c>
      <c r="J105" s="737" t="s">
        <v>135</v>
      </c>
      <c r="K105" s="738"/>
      <c r="L105" s="739"/>
      <c r="M105" s="737" t="s">
        <v>136</v>
      </c>
      <c r="N105" s="738"/>
      <c r="O105" s="739"/>
    </row>
    <row r="106" spans="1:15">
      <c r="A106" s="734"/>
      <c r="B106" s="734"/>
      <c r="C106" s="734"/>
      <c r="D106" s="734"/>
      <c r="E106" s="734"/>
      <c r="F106" s="734"/>
      <c r="G106" s="734"/>
      <c r="H106" s="736"/>
      <c r="I106" s="734"/>
      <c r="J106" s="276" t="s">
        <v>137</v>
      </c>
      <c r="K106" s="276" t="s">
        <v>27</v>
      </c>
      <c r="L106" s="276" t="s">
        <v>138</v>
      </c>
      <c r="M106" s="276" t="s">
        <v>94</v>
      </c>
      <c r="N106" s="536" t="s">
        <v>27</v>
      </c>
      <c r="O106" s="536" t="s">
        <v>21</v>
      </c>
    </row>
    <row r="107" spans="1:15" ht="25.5">
      <c r="A107" s="310" t="s">
        <v>348</v>
      </c>
      <c r="B107" s="310" t="s">
        <v>379</v>
      </c>
      <c r="C107" s="310" t="s">
        <v>347</v>
      </c>
      <c r="D107" s="310" t="s">
        <v>347</v>
      </c>
      <c r="E107" s="310" t="s">
        <v>361</v>
      </c>
      <c r="F107" s="310" t="s">
        <v>479</v>
      </c>
      <c r="G107" s="310"/>
      <c r="H107" s="305" t="s">
        <v>288</v>
      </c>
      <c r="I107" s="310" t="s">
        <v>278</v>
      </c>
      <c r="J107" s="298" t="s">
        <v>480</v>
      </c>
      <c r="K107" s="298" t="s">
        <v>611</v>
      </c>
      <c r="L107" s="298" t="s">
        <v>612</v>
      </c>
      <c r="M107" s="311">
        <v>76463054</v>
      </c>
      <c r="N107" s="311">
        <v>39752682.679999992</v>
      </c>
      <c r="O107" s="311">
        <v>32442207.539999999</v>
      </c>
    </row>
    <row r="108" spans="1:15" s="11" customFormat="1">
      <c r="A108" s="730" t="s">
        <v>353</v>
      </c>
      <c r="B108" s="731"/>
      <c r="C108" s="731"/>
      <c r="D108" s="731"/>
      <c r="E108" s="731"/>
      <c r="F108" s="731"/>
      <c r="G108" s="731"/>
      <c r="H108" s="731"/>
      <c r="I108" s="731"/>
      <c r="J108" s="731"/>
      <c r="K108" s="731"/>
      <c r="L108" s="731"/>
      <c r="M108" s="731"/>
      <c r="N108" s="731"/>
      <c r="O108" s="732"/>
    </row>
    <row r="109" spans="1:15" s="11" customFormat="1">
      <c r="A109" s="727" t="s">
        <v>481</v>
      </c>
      <c r="B109" s="728"/>
      <c r="C109" s="728"/>
      <c r="D109" s="728"/>
      <c r="E109" s="728"/>
      <c r="F109" s="728"/>
      <c r="G109" s="728"/>
      <c r="H109" s="728"/>
      <c r="I109" s="728"/>
      <c r="J109" s="728"/>
      <c r="K109" s="728"/>
      <c r="L109" s="728"/>
      <c r="M109" s="728"/>
      <c r="N109" s="728"/>
      <c r="O109" s="729"/>
    </row>
    <row r="110" spans="1:15" s="11" customFormat="1">
      <c r="A110" s="697" t="s">
        <v>634</v>
      </c>
      <c r="B110" s="698"/>
      <c r="C110" s="698"/>
      <c r="D110" s="698"/>
      <c r="E110" s="698"/>
      <c r="F110" s="698"/>
      <c r="G110" s="698"/>
      <c r="H110" s="698"/>
      <c r="I110" s="698"/>
      <c r="J110" s="698"/>
      <c r="K110" s="698"/>
      <c r="L110" s="698"/>
      <c r="M110" s="698"/>
      <c r="N110" s="698"/>
      <c r="O110" s="699"/>
    </row>
    <row r="111" spans="1:15" s="11" customFormat="1">
      <c r="A111" s="727" t="s">
        <v>482</v>
      </c>
      <c r="B111" s="728"/>
      <c r="C111" s="728"/>
      <c r="D111" s="728"/>
      <c r="E111" s="728"/>
      <c r="F111" s="728"/>
      <c r="G111" s="728"/>
      <c r="H111" s="728"/>
      <c r="I111" s="728"/>
      <c r="J111" s="728"/>
      <c r="K111" s="728"/>
      <c r="L111" s="728"/>
      <c r="M111" s="728"/>
      <c r="N111" s="728"/>
      <c r="O111" s="729"/>
    </row>
    <row r="112" spans="1:15" s="11" customFormat="1">
      <c r="A112" s="727" t="s">
        <v>483</v>
      </c>
      <c r="B112" s="728"/>
      <c r="C112" s="728"/>
      <c r="D112" s="728"/>
      <c r="E112" s="728"/>
      <c r="F112" s="728"/>
      <c r="G112" s="728"/>
      <c r="H112" s="728"/>
      <c r="I112" s="728"/>
      <c r="J112" s="728"/>
      <c r="K112" s="728"/>
      <c r="L112" s="728"/>
      <c r="M112" s="728"/>
      <c r="N112" s="728"/>
      <c r="O112" s="729"/>
    </row>
    <row r="113" spans="1:15" s="11" customFormat="1">
      <c r="A113" s="727" t="s">
        <v>484</v>
      </c>
      <c r="B113" s="728"/>
      <c r="C113" s="728"/>
      <c r="D113" s="728"/>
      <c r="E113" s="728"/>
      <c r="F113" s="728"/>
      <c r="G113" s="728"/>
      <c r="H113" s="728"/>
      <c r="I113" s="728"/>
      <c r="J113" s="728"/>
      <c r="K113" s="728"/>
      <c r="L113" s="728"/>
      <c r="M113" s="728"/>
      <c r="N113" s="728"/>
      <c r="O113" s="729"/>
    </row>
    <row r="114" spans="1:15" s="11" customFormat="1">
      <c r="A114" s="727" t="s">
        <v>641</v>
      </c>
      <c r="B114" s="728"/>
      <c r="C114" s="728"/>
      <c r="D114" s="728"/>
      <c r="E114" s="728"/>
      <c r="F114" s="728"/>
      <c r="G114" s="728"/>
      <c r="H114" s="728"/>
      <c r="I114" s="728"/>
      <c r="J114" s="728"/>
      <c r="K114" s="728"/>
      <c r="L114" s="728"/>
      <c r="M114" s="728"/>
      <c r="N114" s="728"/>
      <c r="O114" s="729"/>
    </row>
    <row r="115" spans="1:15" s="11" customFormat="1">
      <c r="A115" s="727" t="s">
        <v>452</v>
      </c>
      <c r="B115" s="728"/>
      <c r="C115" s="728"/>
      <c r="D115" s="728"/>
      <c r="E115" s="728"/>
      <c r="F115" s="728"/>
      <c r="G115" s="728"/>
      <c r="H115" s="728"/>
      <c r="I115" s="728"/>
      <c r="J115" s="728"/>
      <c r="K115" s="728"/>
      <c r="L115" s="728"/>
      <c r="M115" s="728"/>
      <c r="N115" s="728"/>
      <c r="O115" s="729"/>
    </row>
    <row r="116" spans="1:15">
      <c r="A116" s="711" t="s">
        <v>85</v>
      </c>
      <c r="B116" s="711" t="s">
        <v>133</v>
      </c>
      <c r="C116" s="711" t="s">
        <v>44</v>
      </c>
      <c r="D116" s="711" t="s">
        <v>42</v>
      </c>
      <c r="E116" s="711" t="s">
        <v>43</v>
      </c>
      <c r="F116" s="711" t="s">
        <v>12</v>
      </c>
      <c r="G116" s="711" t="s">
        <v>75</v>
      </c>
      <c r="H116" s="713" t="s">
        <v>13</v>
      </c>
      <c r="I116" s="711" t="s">
        <v>134</v>
      </c>
      <c r="J116" s="715" t="s">
        <v>135</v>
      </c>
      <c r="K116" s="716"/>
      <c r="L116" s="717"/>
      <c r="M116" s="715" t="s">
        <v>136</v>
      </c>
      <c r="N116" s="716"/>
      <c r="O116" s="717"/>
    </row>
    <row r="117" spans="1:15">
      <c r="A117" s="712"/>
      <c r="B117" s="712"/>
      <c r="C117" s="712"/>
      <c r="D117" s="712"/>
      <c r="E117" s="712"/>
      <c r="F117" s="712"/>
      <c r="G117" s="712"/>
      <c r="H117" s="714"/>
      <c r="I117" s="712"/>
      <c r="J117" s="276" t="s">
        <v>137</v>
      </c>
      <c r="K117" s="276" t="s">
        <v>27</v>
      </c>
      <c r="L117" s="276" t="s">
        <v>138</v>
      </c>
      <c r="M117" s="276" t="s">
        <v>94</v>
      </c>
      <c r="N117" s="536" t="s">
        <v>27</v>
      </c>
      <c r="O117" s="536" t="s">
        <v>21</v>
      </c>
    </row>
    <row r="118" spans="1:15">
      <c r="A118" s="306">
        <v>4</v>
      </c>
      <c r="B118" s="306">
        <v>2</v>
      </c>
      <c r="C118" s="306">
        <v>2</v>
      </c>
      <c r="D118" s="306">
        <v>2</v>
      </c>
      <c r="E118" s="306">
        <v>4</v>
      </c>
      <c r="F118" s="306">
        <v>223</v>
      </c>
      <c r="G118" s="306"/>
      <c r="H118" s="307" t="s">
        <v>289</v>
      </c>
      <c r="I118" s="306" t="s">
        <v>290</v>
      </c>
      <c r="J118" s="308" t="s">
        <v>485</v>
      </c>
      <c r="K118" s="308" t="s">
        <v>613</v>
      </c>
      <c r="L118" s="308" t="s">
        <v>614</v>
      </c>
      <c r="M118" s="294">
        <v>66935564</v>
      </c>
      <c r="N118" s="294">
        <v>81746736.899999991</v>
      </c>
      <c r="O118" s="294">
        <v>74594294.959999993</v>
      </c>
    </row>
    <row r="119" spans="1:15" s="11" customFormat="1">
      <c r="A119" s="730" t="s">
        <v>353</v>
      </c>
      <c r="B119" s="731"/>
      <c r="C119" s="731"/>
      <c r="D119" s="731"/>
      <c r="E119" s="731"/>
      <c r="F119" s="731"/>
      <c r="G119" s="731"/>
      <c r="H119" s="731"/>
      <c r="I119" s="731"/>
      <c r="J119" s="731"/>
      <c r="K119" s="731"/>
      <c r="L119" s="731"/>
      <c r="M119" s="731"/>
      <c r="N119" s="731"/>
      <c r="O119" s="732"/>
    </row>
    <row r="120" spans="1:15" s="11" customFormat="1">
      <c r="A120" s="727" t="s">
        <v>486</v>
      </c>
      <c r="B120" s="728"/>
      <c r="C120" s="728"/>
      <c r="D120" s="728"/>
      <c r="E120" s="728"/>
      <c r="F120" s="728"/>
      <c r="G120" s="728"/>
      <c r="H120" s="728"/>
      <c r="I120" s="728"/>
      <c r="J120" s="728"/>
      <c r="K120" s="728"/>
      <c r="L120" s="728"/>
      <c r="M120" s="728"/>
      <c r="N120" s="728"/>
      <c r="O120" s="729"/>
    </row>
    <row r="121" spans="1:15" s="11" customFormat="1">
      <c r="A121" s="697" t="s">
        <v>634</v>
      </c>
      <c r="B121" s="698"/>
      <c r="C121" s="698"/>
      <c r="D121" s="698"/>
      <c r="E121" s="698"/>
      <c r="F121" s="698"/>
      <c r="G121" s="698"/>
      <c r="H121" s="698"/>
      <c r="I121" s="698"/>
      <c r="J121" s="698"/>
      <c r="K121" s="698"/>
      <c r="L121" s="698"/>
      <c r="M121" s="698"/>
      <c r="N121" s="698"/>
      <c r="O121" s="699"/>
    </row>
    <row r="122" spans="1:15" s="11" customFormat="1">
      <c r="A122" s="727" t="s">
        <v>487</v>
      </c>
      <c r="B122" s="728"/>
      <c r="C122" s="728"/>
      <c r="D122" s="728"/>
      <c r="E122" s="728"/>
      <c r="F122" s="728"/>
      <c r="G122" s="728"/>
      <c r="H122" s="728"/>
      <c r="I122" s="728"/>
      <c r="J122" s="728"/>
      <c r="K122" s="728"/>
      <c r="L122" s="728"/>
      <c r="M122" s="728"/>
      <c r="N122" s="728"/>
      <c r="O122" s="729"/>
    </row>
    <row r="123" spans="1:15" s="11" customFormat="1">
      <c r="A123" s="727" t="s">
        <v>636</v>
      </c>
      <c r="B123" s="728"/>
      <c r="C123" s="728"/>
      <c r="D123" s="728"/>
      <c r="E123" s="728"/>
      <c r="F123" s="728"/>
      <c r="G123" s="728"/>
      <c r="H123" s="728"/>
      <c r="I123" s="728"/>
      <c r="J123" s="728"/>
      <c r="K123" s="728"/>
      <c r="L123" s="728"/>
      <c r="M123" s="728"/>
      <c r="N123" s="728"/>
      <c r="O123" s="729"/>
    </row>
    <row r="124" spans="1:15">
      <c r="A124" s="711" t="s">
        <v>85</v>
      </c>
      <c r="B124" s="711" t="s">
        <v>133</v>
      </c>
      <c r="C124" s="711" t="s">
        <v>44</v>
      </c>
      <c r="D124" s="711" t="s">
        <v>42</v>
      </c>
      <c r="E124" s="711" t="s">
        <v>43</v>
      </c>
      <c r="F124" s="711" t="s">
        <v>12</v>
      </c>
      <c r="G124" s="711" t="s">
        <v>75</v>
      </c>
      <c r="H124" s="713" t="s">
        <v>13</v>
      </c>
      <c r="I124" s="711" t="s">
        <v>134</v>
      </c>
      <c r="J124" s="715" t="s">
        <v>135</v>
      </c>
      <c r="K124" s="716"/>
      <c r="L124" s="717"/>
      <c r="M124" s="715" t="s">
        <v>136</v>
      </c>
      <c r="N124" s="716"/>
      <c r="O124" s="717"/>
    </row>
    <row r="125" spans="1:15">
      <c r="A125" s="712"/>
      <c r="B125" s="712"/>
      <c r="C125" s="712"/>
      <c r="D125" s="712"/>
      <c r="E125" s="712"/>
      <c r="F125" s="712"/>
      <c r="G125" s="712"/>
      <c r="H125" s="714"/>
      <c r="I125" s="712"/>
      <c r="J125" s="276" t="s">
        <v>137</v>
      </c>
      <c r="K125" s="276" t="s">
        <v>27</v>
      </c>
      <c r="L125" s="276" t="s">
        <v>138</v>
      </c>
      <c r="M125" s="276" t="s">
        <v>94</v>
      </c>
      <c r="N125" s="536" t="s">
        <v>27</v>
      </c>
      <c r="O125" s="536" t="s">
        <v>21</v>
      </c>
    </row>
    <row r="126" spans="1:15" ht="25.5">
      <c r="A126" s="301">
        <v>4</v>
      </c>
      <c r="B126" s="301" t="s">
        <v>352</v>
      </c>
      <c r="C126" s="301" t="s">
        <v>347</v>
      </c>
      <c r="D126" s="301" t="s">
        <v>347</v>
      </c>
      <c r="E126" s="301" t="s">
        <v>379</v>
      </c>
      <c r="F126" s="301" t="s">
        <v>488</v>
      </c>
      <c r="G126" s="301"/>
      <c r="H126" s="312" t="s">
        <v>291</v>
      </c>
      <c r="I126" s="301"/>
      <c r="J126" s="301" t="s">
        <v>489</v>
      </c>
      <c r="K126" s="301" t="s">
        <v>615</v>
      </c>
      <c r="L126" s="301" t="s">
        <v>702</v>
      </c>
      <c r="M126" s="279">
        <v>2160000</v>
      </c>
      <c r="N126" s="279">
        <v>17253157.170000002</v>
      </c>
      <c r="O126" s="279">
        <v>9826064.4100000001</v>
      </c>
    </row>
    <row r="127" spans="1:15">
      <c r="A127" s="718" t="s">
        <v>353</v>
      </c>
      <c r="B127" s="719"/>
      <c r="C127" s="719"/>
      <c r="D127" s="719"/>
      <c r="E127" s="719"/>
      <c r="F127" s="719"/>
      <c r="G127" s="719"/>
      <c r="H127" s="719"/>
      <c r="I127" s="719"/>
      <c r="J127" s="719"/>
      <c r="K127" s="719"/>
      <c r="L127" s="719"/>
      <c r="M127" s="719"/>
      <c r="N127" s="719"/>
      <c r="O127" s="720"/>
    </row>
    <row r="128" spans="1:15">
      <c r="A128" s="727" t="s">
        <v>486</v>
      </c>
      <c r="B128" s="728"/>
      <c r="C128" s="728"/>
      <c r="D128" s="728"/>
      <c r="E128" s="728"/>
      <c r="F128" s="728"/>
      <c r="G128" s="728"/>
      <c r="H128" s="728"/>
      <c r="I128" s="728"/>
      <c r="J128" s="728"/>
      <c r="K128" s="728"/>
      <c r="L128" s="728"/>
      <c r="M128" s="728"/>
      <c r="N128" s="728"/>
      <c r="O128" s="729"/>
    </row>
    <row r="129" spans="1:15">
      <c r="A129" s="697" t="s">
        <v>634</v>
      </c>
      <c r="B129" s="698"/>
      <c r="C129" s="698"/>
      <c r="D129" s="698"/>
      <c r="E129" s="698"/>
      <c r="F129" s="698"/>
      <c r="G129" s="698"/>
      <c r="H129" s="698"/>
      <c r="I129" s="698"/>
      <c r="J129" s="698"/>
      <c r="K129" s="698"/>
      <c r="L129" s="698"/>
      <c r="M129" s="698"/>
      <c r="N129" s="698"/>
      <c r="O129" s="699"/>
    </row>
    <row r="130" spans="1:15">
      <c r="A130" s="727" t="s">
        <v>642</v>
      </c>
      <c r="B130" s="728"/>
      <c r="C130" s="728"/>
      <c r="D130" s="728"/>
      <c r="E130" s="728"/>
      <c r="F130" s="728"/>
      <c r="G130" s="728"/>
      <c r="H130" s="728"/>
      <c r="I130" s="728"/>
      <c r="J130" s="728"/>
      <c r="K130" s="728"/>
      <c r="L130" s="728"/>
      <c r="M130" s="728"/>
      <c r="N130" s="728"/>
      <c r="O130" s="729"/>
    </row>
    <row r="131" spans="1:15">
      <c r="A131" s="721" t="s">
        <v>643</v>
      </c>
      <c r="B131" s="722"/>
      <c r="C131" s="722"/>
      <c r="D131" s="722"/>
      <c r="E131" s="722"/>
      <c r="F131" s="722"/>
      <c r="G131" s="722"/>
      <c r="H131" s="722"/>
      <c r="I131" s="722"/>
      <c r="J131" s="722"/>
      <c r="K131" s="722"/>
      <c r="L131" s="722"/>
      <c r="M131" s="722"/>
      <c r="N131" s="722"/>
      <c r="O131" s="723"/>
    </row>
    <row r="132" spans="1:15">
      <c r="A132" s="711" t="s">
        <v>85</v>
      </c>
      <c r="B132" s="711" t="s">
        <v>133</v>
      </c>
      <c r="C132" s="711" t="s">
        <v>44</v>
      </c>
      <c r="D132" s="711" t="s">
        <v>42</v>
      </c>
      <c r="E132" s="711" t="s">
        <v>43</v>
      </c>
      <c r="F132" s="711" t="s">
        <v>12</v>
      </c>
      <c r="G132" s="711" t="s">
        <v>75</v>
      </c>
      <c r="H132" s="713" t="s">
        <v>13</v>
      </c>
      <c r="I132" s="711" t="s">
        <v>134</v>
      </c>
      <c r="J132" s="715" t="s">
        <v>135</v>
      </c>
      <c r="K132" s="716"/>
      <c r="L132" s="717"/>
      <c r="M132" s="715" t="s">
        <v>136</v>
      </c>
      <c r="N132" s="716"/>
      <c r="O132" s="717"/>
    </row>
    <row r="133" spans="1:15">
      <c r="A133" s="712"/>
      <c r="B133" s="712"/>
      <c r="C133" s="712"/>
      <c r="D133" s="712"/>
      <c r="E133" s="712"/>
      <c r="F133" s="712"/>
      <c r="G133" s="712"/>
      <c r="H133" s="714"/>
      <c r="I133" s="712"/>
      <c r="J133" s="276" t="s">
        <v>137</v>
      </c>
      <c r="K133" s="276" t="s">
        <v>27</v>
      </c>
      <c r="L133" s="276" t="s">
        <v>138</v>
      </c>
      <c r="M133" s="276" t="s">
        <v>94</v>
      </c>
      <c r="N133" s="536" t="s">
        <v>27</v>
      </c>
      <c r="O133" s="536" t="s">
        <v>21</v>
      </c>
    </row>
    <row r="134" spans="1:15">
      <c r="A134" s="852">
        <v>4</v>
      </c>
      <c r="B134" s="852" t="s">
        <v>347</v>
      </c>
      <c r="C134" s="852" t="s">
        <v>347</v>
      </c>
      <c r="D134" s="852" t="s">
        <v>347</v>
      </c>
      <c r="E134" s="852" t="s">
        <v>352</v>
      </c>
      <c r="F134" s="852" t="s">
        <v>576</v>
      </c>
      <c r="G134" s="852"/>
      <c r="H134" s="853" t="s">
        <v>574</v>
      </c>
      <c r="I134" s="852"/>
      <c r="J134" s="854" t="s">
        <v>363</v>
      </c>
      <c r="K134" s="854" t="s">
        <v>616</v>
      </c>
      <c r="L134" s="854" t="s">
        <v>617</v>
      </c>
      <c r="M134" s="855">
        <v>0</v>
      </c>
      <c r="N134" s="855">
        <v>3425091.9799999995</v>
      </c>
      <c r="O134" s="855">
        <v>318466.18</v>
      </c>
    </row>
    <row r="135" spans="1:15" s="11" customFormat="1">
      <c r="A135" s="724" t="s">
        <v>353</v>
      </c>
      <c r="B135" s="725"/>
      <c r="C135" s="725"/>
      <c r="D135" s="725"/>
      <c r="E135" s="725"/>
      <c r="F135" s="725"/>
      <c r="G135" s="725"/>
      <c r="H135" s="725"/>
      <c r="I135" s="725"/>
      <c r="J135" s="725"/>
      <c r="K135" s="725"/>
      <c r="L135" s="725"/>
      <c r="M135" s="725"/>
      <c r="N135" s="725"/>
      <c r="O135" s="726"/>
    </row>
    <row r="136" spans="1:15" s="11" customFormat="1">
      <c r="A136" s="727" t="s">
        <v>644</v>
      </c>
      <c r="B136" s="728"/>
      <c r="C136" s="728"/>
      <c r="D136" s="728"/>
      <c r="E136" s="728"/>
      <c r="F136" s="728"/>
      <c r="G136" s="728"/>
      <c r="H136" s="728"/>
      <c r="I136" s="728"/>
      <c r="J136" s="728"/>
      <c r="K136" s="728"/>
      <c r="L136" s="728"/>
      <c r="M136" s="728"/>
      <c r="N136" s="728"/>
      <c r="O136" s="729"/>
    </row>
    <row r="137" spans="1:15" s="11" customFormat="1">
      <c r="A137" s="697" t="s">
        <v>634</v>
      </c>
      <c r="B137" s="698"/>
      <c r="C137" s="698"/>
      <c r="D137" s="698"/>
      <c r="E137" s="698"/>
      <c r="F137" s="698"/>
      <c r="G137" s="698"/>
      <c r="H137" s="698"/>
      <c r="I137" s="698"/>
      <c r="J137" s="698"/>
      <c r="K137" s="698"/>
      <c r="L137" s="698"/>
      <c r="M137" s="698"/>
      <c r="N137" s="698"/>
      <c r="O137" s="699"/>
    </row>
    <row r="138" spans="1:15" s="11" customFormat="1">
      <c r="A138" s="727" t="s">
        <v>645</v>
      </c>
      <c r="B138" s="728"/>
      <c r="C138" s="728"/>
      <c r="D138" s="728"/>
      <c r="E138" s="728"/>
      <c r="F138" s="728"/>
      <c r="G138" s="728"/>
      <c r="H138" s="728"/>
      <c r="I138" s="728"/>
      <c r="J138" s="728"/>
      <c r="K138" s="728"/>
      <c r="L138" s="728"/>
      <c r="M138" s="728"/>
      <c r="N138" s="728"/>
      <c r="O138" s="729"/>
    </row>
    <row r="139" spans="1:15" s="11" customFormat="1">
      <c r="A139" s="721"/>
      <c r="B139" s="722"/>
      <c r="C139" s="722"/>
      <c r="D139" s="722"/>
      <c r="E139" s="722"/>
      <c r="F139" s="722"/>
      <c r="G139" s="722"/>
      <c r="H139" s="722"/>
      <c r="I139" s="722"/>
      <c r="J139" s="722"/>
      <c r="K139" s="722"/>
      <c r="L139" s="722"/>
      <c r="M139" s="722"/>
      <c r="N139" s="722"/>
      <c r="O139" s="723"/>
    </row>
    <row r="142" spans="1:15">
      <c r="M142" s="349"/>
      <c r="N142" s="349"/>
      <c r="O142" s="349"/>
    </row>
    <row r="143" spans="1:15">
      <c r="M143" s="349"/>
      <c r="N143" s="349"/>
      <c r="O143" s="349"/>
    </row>
    <row r="144" spans="1:15">
      <c r="M144" s="349"/>
      <c r="N144" s="349"/>
      <c r="O144" s="349"/>
    </row>
  </sheetData>
  <mergeCells count="266">
    <mergeCell ref="A15:O15"/>
    <mergeCell ref="A17:O17"/>
    <mergeCell ref="D12:D13"/>
    <mergeCell ref="E12:E13"/>
    <mergeCell ref="F12:F13"/>
    <mergeCell ref="G12:G13"/>
    <mergeCell ref="H12:H13"/>
    <mergeCell ref="I12:I13"/>
    <mergeCell ref="J12:L12"/>
    <mergeCell ref="M12:O12"/>
    <mergeCell ref="A16:O16"/>
    <mergeCell ref="A8:O8"/>
    <mergeCell ref="A9:O9"/>
    <mergeCell ref="A10:O10"/>
    <mergeCell ref="A11:O11"/>
    <mergeCell ref="A12:A13"/>
    <mergeCell ref="B12:B13"/>
    <mergeCell ref="C12:C13"/>
    <mergeCell ref="A1:O1"/>
    <mergeCell ref="A3:O3"/>
    <mergeCell ref="A4:O4"/>
    <mergeCell ref="A5:A6"/>
    <mergeCell ref="B5:B6"/>
    <mergeCell ref="C5:C6"/>
    <mergeCell ref="D5:D6"/>
    <mergeCell ref="E5:E6"/>
    <mergeCell ref="F5:F6"/>
    <mergeCell ref="G5:G6"/>
    <mergeCell ref="H5:H6"/>
    <mergeCell ref="I5:I6"/>
    <mergeCell ref="J5:L5"/>
    <mergeCell ref="M5:O5"/>
    <mergeCell ref="A18:O18"/>
    <mergeCell ref="A19:A20"/>
    <mergeCell ref="B19:B20"/>
    <mergeCell ref="C19:C20"/>
    <mergeCell ref="D19:D20"/>
    <mergeCell ref="E19:E20"/>
    <mergeCell ref="F19:F20"/>
    <mergeCell ref="G19:G20"/>
    <mergeCell ref="H19:H20"/>
    <mergeCell ref="I19:I20"/>
    <mergeCell ref="J19:L19"/>
    <mergeCell ref="M19:O19"/>
    <mergeCell ref="I29:I30"/>
    <mergeCell ref="J29:L29"/>
    <mergeCell ref="M29:O29"/>
    <mergeCell ref="A33:O33"/>
    <mergeCell ref="A34:O34"/>
    <mergeCell ref="A22:O22"/>
    <mergeCell ref="A25:O25"/>
    <mergeCell ref="A27:O27"/>
    <mergeCell ref="A28:O28"/>
    <mergeCell ref="A23:O23"/>
    <mergeCell ref="A24:O24"/>
    <mergeCell ref="A26:O26"/>
    <mergeCell ref="A32:O32"/>
    <mergeCell ref="A29:A30"/>
    <mergeCell ref="B29:B30"/>
    <mergeCell ref="C29:C30"/>
    <mergeCell ref="D29:D30"/>
    <mergeCell ref="E29:E30"/>
    <mergeCell ref="F29:F30"/>
    <mergeCell ref="G29:G30"/>
    <mergeCell ref="H29:H30"/>
    <mergeCell ref="A40:O40"/>
    <mergeCell ref="A41:O41"/>
    <mergeCell ref="A42:O42"/>
    <mergeCell ref="A43:O43"/>
    <mergeCell ref="A35:O35"/>
    <mergeCell ref="A36:O36"/>
    <mergeCell ref="A37:A38"/>
    <mergeCell ref="B37:B38"/>
    <mergeCell ref="C37:C38"/>
    <mergeCell ref="D37:D38"/>
    <mergeCell ref="E37:E38"/>
    <mergeCell ref="F37:F38"/>
    <mergeCell ref="G37:G38"/>
    <mergeCell ref="H37:H38"/>
    <mergeCell ref="I37:I38"/>
    <mergeCell ref="J37:L37"/>
    <mergeCell ref="M37:O37"/>
    <mergeCell ref="A48:O48"/>
    <mergeCell ref="A49:O49"/>
    <mergeCell ref="A50:O50"/>
    <mergeCell ref="A44:O44"/>
    <mergeCell ref="A45:A46"/>
    <mergeCell ref="B45:B46"/>
    <mergeCell ref="C45:C46"/>
    <mergeCell ref="D45:D46"/>
    <mergeCell ref="E45:E46"/>
    <mergeCell ref="F45:F46"/>
    <mergeCell ref="G45:G46"/>
    <mergeCell ref="H45:H46"/>
    <mergeCell ref="I45:I46"/>
    <mergeCell ref="J45:L45"/>
    <mergeCell ref="M45:O45"/>
    <mergeCell ref="A55:O55"/>
    <mergeCell ref="A56:O56"/>
    <mergeCell ref="A57:O57"/>
    <mergeCell ref="A58:O58"/>
    <mergeCell ref="A51:O51"/>
    <mergeCell ref="A52:A53"/>
    <mergeCell ref="B52:B53"/>
    <mergeCell ref="C52:C53"/>
    <mergeCell ref="D52:D53"/>
    <mergeCell ref="E52:E53"/>
    <mergeCell ref="F52:F53"/>
    <mergeCell ref="G52:G53"/>
    <mergeCell ref="H52:H53"/>
    <mergeCell ref="I52:I53"/>
    <mergeCell ref="J52:L52"/>
    <mergeCell ref="M52:O52"/>
    <mergeCell ref="A63:O63"/>
    <mergeCell ref="A64:O64"/>
    <mergeCell ref="A65:O65"/>
    <mergeCell ref="A66:O66"/>
    <mergeCell ref="A59:O59"/>
    <mergeCell ref="A60:A61"/>
    <mergeCell ref="B60:B61"/>
    <mergeCell ref="C60:C61"/>
    <mergeCell ref="D60:D61"/>
    <mergeCell ref="E60:E61"/>
    <mergeCell ref="F60:F61"/>
    <mergeCell ref="G60:G61"/>
    <mergeCell ref="H60:H61"/>
    <mergeCell ref="I60:I61"/>
    <mergeCell ref="J60:L60"/>
    <mergeCell ref="M60:O60"/>
    <mergeCell ref="A72:O72"/>
    <mergeCell ref="A73:O73"/>
    <mergeCell ref="A74:O74"/>
    <mergeCell ref="A75:O75"/>
    <mergeCell ref="A67:O67"/>
    <mergeCell ref="A68:O68"/>
    <mergeCell ref="A69:A70"/>
    <mergeCell ref="B69:B70"/>
    <mergeCell ref="C69:C70"/>
    <mergeCell ref="D69:D70"/>
    <mergeCell ref="E69:E70"/>
    <mergeCell ref="F69:F70"/>
    <mergeCell ref="G69:G70"/>
    <mergeCell ref="H69:H70"/>
    <mergeCell ref="I69:I70"/>
    <mergeCell ref="J69:L69"/>
    <mergeCell ref="M69:O69"/>
    <mergeCell ref="A80:O80"/>
    <mergeCell ref="A81:O81"/>
    <mergeCell ref="A82:O82"/>
    <mergeCell ref="A83:O83"/>
    <mergeCell ref="A76:O76"/>
    <mergeCell ref="A77:A78"/>
    <mergeCell ref="B77:B78"/>
    <mergeCell ref="C77:C78"/>
    <mergeCell ref="D77:D78"/>
    <mergeCell ref="E77:E78"/>
    <mergeCell ref="F77:F78"/>
    <mergeCell ref="G77:G78"/>
    <mergeCell ref="H77:H78"/>
    <mergeCell ref="I77:I78"/>
    <mergeCell ref="J77:L77"/>
    <mergeCell ref="M77:O77"/>
    <mergeCell ref="A89:O89"/>
    <mergeCell ref="A90:O90"/>
    <mergeCell ref="A91:O91"/>
    <mergeCell ref="A92:O92"/>
    <mergeCell ref="A93:O93"/>
    <mergeCell ref="A84:O84"/>
    <mergeCell ref="A85:O85"/>
    <mergeCell ref="A86:A87"/>
    <mergeCell ref="B86:B87"/>
    <mergeCell ref="C86:C87"/>
    <mergeCell ref="D86:D87"/>
    <mergeCell ref="E86:E87"/>
    <mergeCell ref="F86:F87"/>
    <mergeCell ref="G86:G87"/>
    <mergeCell ref="H86:H87"/>
    <mergeCell ref="I86:I87"/>
    <mergeCell ref="J86:L86"/>
    <mergeCell ref="M86:O86"/>
    <mergeCell ref="A100:O100"/>
    <mergeCell ref="A101:O101"/>
    <mergeCell ref="A102:O102"/>
    <mergeCell ref="A103:O103"/>
    <mergeCell ref="A94:O94"/>
    <mergeCell ref="A95:O95"/>
    <mergeCell ref="A96:O96"/>
    <mergeCell ref="A97:A98"/>
    <mergeCell ref="B97:B98"/>
    <mergeCell ref="C97:C98"/>
    <mergeCell ref="D97:D98"/>
    <mergeCell ref="E97:E98"/>
    <mergeCell ref="F97:F98"/>
    <mergeCell ref="G97:G98"/>
    <mergeCell ref="H97:H98"/>
    <mergeCell ref="I97:I98"/>
    <mergeCell ref="J97:L97"/>
    <mergeCell ref="M97:O97"/>
    <mergeCell ref="A108:O108"/>
    <mergeCell ref="A109:O109"/>
    <mergeCell ref="A110:O110"/>
    <mergeCell ref="A111:O111"/>
    <mergeCell ref="A104:O104"/>
    <mergeCell ref="A105:A106"/>
    <mergeCell ref="B105:B106"/>
    <mergeCell ref="C105:C106"/>
    <mergeCell ref="D105:D106"/>
    <mergeCell ref="E105:E106"/>
    <mergeCell ref="F105:F106"/>
    <mergeCell ref="G105:G106"/>
    <mergeCell ref="H105:H106"/>
    <mergeCell ref="I105:I106"/>
    <mergeCell ref="J105:L105"/>
    <mergeCell ref="M105:O105"/>
    <mergeCell ref="A119:O119"/>
    <mergeCell ref="A120:O120"/>
    <mergeCell ref="A121:O121"/>
    <mergeCell ref="A122:O122"/>
    <mergeCell ref="A112:O112"/>
    <mergeCell ref="A113:O113"/>
    <mergeCell ref="A114:O114"/>
    <mergeCell ref="A115:O115"/>
    <mergeCell ref="A116:A117"/>
    <mergeCell ref="B116:B117"/>
    <mergeCell ref="C116:C117"/>
    <mergeCell ref="D116:D117"/>
    <mergeCell ref="E116:E117"/>
    <mergeCell ref="F116:F117"/>
    <mergeCell ref="G116:G117"/>
    <mergeCell ref="H116:H117"/>
    <mergeCell ref="I116:I117"/>
    <mergeCell ref="J116:L116"/>
    <mergeCell ref="M116:O116"/>
    <mergeCell ref="A139:O139"/>
    <mergeCell ref="A135:O135"/>
    <mergeCell ref="A136:O136"/>
    <mergeCell ref="A137:O137"/>
    <mergeCell ref="A138:O138"/>
    <mergeCell ref="A123:O123"/>
    <mergeCell ref="A132:A133"/>
    <mergeCell ref="B132:B133"/>
    <mergeCell ref="C132:C133"/>
    <mergeCell ref="D132:D133"/>
    <mergeCell ref="E132:E133"/>
    <mergeCell ref="F132:F133"/>
    <mergeCell ref="G132:G133"/>
    <mergeCell ref="H132:H133"/>
    <mergeCell ref="I132:I133"/>
    <mergeCell ref="J132:L132"/>
    <mergeCell ref="M132:O132"/>
    <mergeCell ref="A124:A125"/>
    <mergeCell ref="B124:B125"/>
    <mergeCell ref="C124:C125"/>
    <mergeCell ref="A128:O128"/>
    <mergeCell ref="A129:O129"/>
    <mergeCell ref="A130:O130"/>
    <mergeCell ref="A131:O131"/>
    <mergeCell ref="D124:D125"/>
    <mergeCell ref="E124:E125"/>
    <mergeCell ref="F124:F125"/>
    <mergeCell ref="G124:G125"/>
    <mergeCell ref="H124:H125"/>
    <mergeCell ref="I124:I125"/>
    <mergeCell ref="J124:L124"/>
    <mergeCell ref="M124:O124"/>
    <mergeCell ref="A127:O127"/>
  </mergeCells>
  <printOptions horizontalCentered="1"/>
  <pageMargins left="0.39370078740157483" right="0.39370078740157483" top="1.5748031496062993" bottom="0.39370078740157483" header="0.19685039370078741" footer="0.19685039370078741"/>
  <pageSetup scale="58" orientation="landscape" r:id="rId1"/>
  <headerFooter scaleWithDoc="0">
    <oddHeader>&amp;C&amp;G</oddHeader>
    <oddFooter>&amp;C&amp;G</oddFooter>
  </headerFooter>
  <rowBreaks count="3" manualBreakCount="3">
    <brk id="44" max="14" man="1"/>
    <brk id="85" max="14" man="1"/>
    <brk id="131" max="14" man="1"/>
  </rowBreaks>
  <colBreaks count="1" manualBreakCount="1">
    <brk id="15" max="34" man="1"/>
  </colBreaks>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29"/>
  <sheetViews>
    <sheetView showGridLines="0" zoomScaleNormal="100" zoomScalePageLayoutView="40" workbookViewId="0">
      <selection activeCell="A18" sqref="A18:O18"/>
    </sheetView>
  </sheetViews>
  <sheetFormatPr baseColWidth="10" defaultColWidth="11.42578125" defaultRowHeight="13.5"/>
  <cols>
    <col min="1" max="7" width="5" style="1" customWidth="1"/>
    <col min="8" max="8" width="60.7109375" style="1" customWidth="1"/>
    <col min="9" max="9" width="10.7109375" style="1" customWidth="1"/>
    <col min="10" max="12" width="13.7109375" style="1" customWidth="1"/>
    <col min="13" max="15" width="21.42578125" style="1" bestFit="1" customWidth="1"/>
    <col min="16" max="16" width="2.7109375" style="1" customWidth="1"/>
    <col min="17" max="16384" width="11.42578125" style="1"/>
  </cols>
  <sheetData>
    <row r="1" spans="1:15" ht="34.9" customHeight="1">
      <c r="A1" s="567" t="s">
        <v>132</v>
      </c>
      <c r="B1" s="568"/>
      <c r="C1" s="568"/>
      <c r="D1" s="568"/>
      <c r="E1" s="568"/>
      <c r="F1" s="568"/>
      <c r="G1" s="568"/>
      <c r="H1" s="568"/>
      <c r="I1" s="568"/>
      <c r="J1" s="568"/>
      <c r="K1" s="568"/>
      <c r="L1" s="568"/>
      <c r="M1" s="568"/>
      <c r="N1" s="568"/>
      <c r="O1" s="569"/>
    </row>
    <row r="2" spans="1:15" ht="7.9" customHeight="1">
      <c r="A2" s="93"/>
      <c r="B2" s="93"/>
      <c r="C2" s="93"/>
      <c r="D2" s="93"/>
      <c r="E2" s="93"/>
      <c r="F2" s="93"/>
      <c r="G2" s="93"/>
      <c r="H2" s="93"/>
      <c r="I2" s="93"/>
      <c r="J2" s="93"/>
      <c r="K2" s="93"/>
      <c r="L2" s="93"/>
      <c r="M2" s="93"/>
      <c r="N2" s="93"/>
      <c r="O2" s="93"/>
    </row>
    <row r="3" spans="1:15" ht="19.149999999999999" customHeight="1">
      <c r="A3" s="652" t="s">
        <v>408</v>
      </c>
      <c r="B3" s="653"/>
      <c r="C3" s="653"/>
      <c r="D3" s="653"/>
      <c r="E3" s="653"/>
      <c r="F3" s="653"/>
      <c r="G3" s="653"/>
      <c r="H3" s="653"/>
      <c r="I3" s="653"/>
      <c r="J3" s="653"/>
      <c r="K3" s="653"/>
      <c r="L3" s="653"/>
      <c r="M3" s="653"/>
      <c r="N3" s="653"/>
      <c r="O3" s="654"/>
    </row>
    <row r="4" spans="1:15" ht="19.149999999999999" customHeight="1">
      <c r="A4" s="652" t="s">
        <v>205</v>
      </c>
      <c r="B4" s="653"/>
      <c r="C4" s="653"/>
      <c r="D4" s="653"/>
      <c r="E4" s="653"/>
      <c r="F4" s="653"/>
      <c r="G4" s="653"/>
      <c r="H4" s="653"/>
      <c r="I4" s="653"/>
      <c r="J4" s="653"/>
      <c r="K4" s="653"/>
      <c r="L4" s="653"/>
      <c r="M4" s="653"/>
      <c r="N4" s="653"/>
      <c r="O4" s="654"/>
    </row>
    <row r="5" spans="1:15" ht="19.899999999999999" customHeight="1">
      <c r="A5" s="565" t="s">
        <v>85</v>
      </c>
      <c r="B5" s="565" t="s">
        <v>133</v>
      </c>
      <c r="C5" s="565" t="s">
        <v>44</v>
      </c>
      <c r="D5" s="565" t="s">
        <v>42</v>
      </c>
      <c r="E5" s="565" t="s">
        <v>43</v>
      </c>
      <c r="F5" s="565" t="s">
        <v>12</v>
      </c>
      <c r="G5" s="565" t="s">
        <v>75</v>
      </c>
      <c r="H5" s="664" t="s">
        <v>13</v>
      </c>
      <c r="I5" s="565" t="s">
        <v>134</v>
      </c>
      <c r="J5" s="601" t="s">
        <v>135</v>
      </c>
      <c r="K5" s="602"/>
      <c r="L5" s="666"/>
      <c r="M5" s="601" t="s">
        <v>136</v>
      </c>
      <c r="N5" s="602"/>
      <c r="O5" s="666"/>
    </row>
    <row r="6" spans="1:15" ht="19.899999999999999" customHeight="1">
      <c r="A6" s="566"/>
      <c r="B6" s="566"/>
      <c r="C6" s="566"/>
      <c r="D6" s="566"/>
      <c r="E6" s="566"/>
      <c r="F6" s="566"/>
      <c r="G6" s="566"/>
      <c r="H6" s="665"/>
      <c r="I6" s="566"/>
      <c r="J6" s="276" t="s">
        <v>137</v>
      </c>
      <c r="K6" s="276" t="s">
        <v>27</v>
      </c>
      <c r="L6" s="276" t="s">
        <v>138</v>
      </c>
      <c r="M6" s="276" t="s">
        <v>94</v>
      </c>
      <c r="N6" s="536" t="s">
        <v>27</v>
      </c>
      <c r="O6" s="536" t="s">
        <v>21</v>
      </c>
    </row>
    <row r="7" spans="1:15" s="79" customFormat="1" ht="15" customHeight="1">
      <c r="A7" s="313">
        <v>5</v>
      </c>
      <c r="B7" s="313">
        <v>1</v>
      </c>
      <c r="C7" s="313">
        <v>1</v>
      </c>
      <c r="D7" s="313">
        <v>3</v>
      </c>
      <c r="E7" s="313">
        <v>1</v>
      </c>
      <c r="F7" s="313">
        <v>204</v>
      </c>
      <c r="G7" s="313"/>
      <c r="H7" s="288" t="s">
        <v>490</v>
      </c>
      <c r="I7" s="313" t="s">
        <v>217</v>
      </c>
      <c r="J7" s="78" t="s">
        <v>346</v>
      </c>
      <c r="K7" s="78" t="s">
        <v>346</v>
      </c>
      <c r="L7" s="78" t="s">
        <v>346</v>
      </c>
      <c r="M7" s="295">
        <v>275057518</v>
      </c>
      <c r="N7" s="295">
        <v>270253953.99000001</v>
      </c>
      <c r="O7" s="295">
        <v>251253254.44</v>
      </c>
    </row>
    <row r="8" spans="1:15">
      <c r="A8" s="790" t="s">
        <v>353</v>
      </c>
      <c r="B8" s="791"/>
      <c r="C8" s="791"/>
      <c r="D8" s="791"/>
      <c r="E8" s="791"/>
      <c r="F8" s="791"/>
      <c r="G8" s="791"/>
      <c r="H8" s="791"/>
      <c r="I8" s="791"/>
      <c r="J8" s="791"/>
      <c r="K8" s="791"/>
      <c r="L8" s="791"/>
      <c r="M8" s="791"/>
      <c r="N8" s="791"/>
      <c r="O8" s="792"/>
    </row>
    <row r="9" spans="1:15">
      <c r="A9" s="727" t="s">
        <v>491</v>
      </c>
      <c r="B9" s="728"/>
      <c r="C9" s="728"/>
      <c r="D9" s="728"/>
      <c r="E9" s="728"/>
      <c r="F9" s="728"/>
      <c r="G9" s="728"/>
      <c r="H9" s="728"/>
      <c r="I9" s="728"/>
      <c r="J9" s="728"/>
      <c r="K9" s="728"/>
      <c r="L9" s="728"/>
      <c r="M9" s="728"/>
      <c r="N9" s="728"/>
      <c r="O9" s="729"/>
    </row>
    <row r="10" spans="1:15">
      <c r="A10" s="730" t="s">
        <v>634</v>
      </c>
      <c r="B10" s="731"/>
      <c r="C10" s="731"/>
      <c r="D10" s="731"/>
      <c r="E10" s="731"/>
      <c r="F10" s="731"/>
      <c r="G10" s="731"/>
      <c r="H10" s="731"/>
      <c r="I10" s="731"/>
      <c r="J10" s="731"/>
      <c r="K10" s="731"/>
      <c r="L10" s="731"/>
      <c r="M10" s="731"/>
      <c r="N10" s="731"/>
      <c r="O10" s="732"/>
    </row>
    <row r="11" spans="1:15" ht="25.5" customHeight="1">
      <c r="A11" s="740" t="s">
        <v>492</v>
      </c>
      <c r="B11" s="741"/>
      <c r="C11" s="741"/>
      <c r="D11" s="741"/>
      <c r="E11" s="741"/>
      <c r="F11" s="741"/>
      <c r="G11" s="741"/>
      <c r="H11" s="741"/>
      <c r="I11" s="741"/>
      <c r="J11" s="741"/>
      <c r="K11" s="741"/>
      <c r="L11" s="741"/>
      <c r="M11" s="741"/>
      <c r="N11" s="741"/>
      <c r="O11" s="742"/>
    </row>
    <row r="12" spans="1:15" ht="21" customHeight="1">
      <c r="A12" s="740" t="s">
        <v>493</v>
      </c>
      <c r="B12" s="741"/>
      <c r="C12" s="741"/>
      <c r="D12" s="741"/>
      <c r="E12" s="741"/>
      <c r="F12" s="741"/>
      <c r="G12" s="741"/>
      <c r="H12" s="741"/>
      <c r="I12" s="741"/>
      <c r="J12" s="741"/>
      <c r="K12" s="741"/>
      <c r="L12" s="741"/>
      <c r="M12" s="741"/>
      <c r="N12" s="741"/>
      <c r="O12" s="742"/>
    </row>
    <row r="13" spans="1:15">
      <c r="A13" s="565" t="s">
        <v>85</v>
      </c>
      <c r="B13" s="565" t="s">
        <v>133</v>
      </c>
      <c r="C13" s="565" t="s">
        <v>44</v>
      </c>
      <c r="D13" s="565" t="s">
        <v>42</v>
      </c>
      <c r="E13" s="565" t="s">
        <v>43</v>
      </c>
      <c r="F13" s="565" t="s">
        <v>12</v>
      </c>
      <c r="G13" s="565" t="s">
        <v>75</v>
      </c>
      <c r="H13" s="664" t="s">
        <v>13</v>
      </c>
      <c r="I13" s="565" t="s">
        <v>134</v>
      </c>
      <c r="J13" s="601" t="s">
        <v>135</v>
      </c>
      <c r="K13" s="602"/>
      <c r="L13" s="666"/>
      <c r="M13" s="601" t="s">
        <v>136</v>
      </c>
      <c r="N13" s="602"/>
      <c r="O13" s="666"/>
    </row>
    <row r="14" spans="1:15">
      <c r="A14" s="566"/>
      <c r="B14" s="566"/>
      <c r="C14" s="566"/>
      <c r="D14" s="566"/>
      <c r="E14" s="566"/>
      <c r="F14" s="566"/>
      <c r="G14" s="566"/>
      <c r="H14" s="665"/>
      <c r="I14" s="566"/>
      <c r="J14" s="276" t="s">
        <v>137</v>
      </c>
      <c r="K14" s="276" t="s">
        <v>27</v>
      </c>
      <c r="L14" s="276" t="s">
        <v>138</v>
      </c>
      <c r="M14" s="276" t="s">
        <v>94</v>
      </c>
      <c r="N14" s="536" t="s">
        <v>27</v>
      </c>
      <c r="O14" s="536" t="s">
        <v>21</v>
      </c>
    </row>
    <row r="15" spans="1:15">
      <c r="A15" s="81">
        <v>5</v>
      </c>
      <c r="B15" s="81">
        <v>1</v>
      </c>
      <c r="C15" s="81">
        <v>1</v>
      </c>
      <c r="D15" s="81">
        <v>8</v>
      </c>
      <c r="E15" s="81">
        <v>5</v>
      </c>
      <c r="F15" s="81">
        <v>201</v>
      </c>
      <c r="G15" s="81"/>
      <c r="H15" s="94" t="s">
        <v>299</v>
      </c>
      <c r="I15" s="81" t="s">
        <v>346</v>
      </c>
      <c r="J15" s="81" t="s">
        <v>346</v>
      </c>
      <c r="K15" s="280" t="s">
        <v>346</v>
      </c>
      <c r="L15" s="81" t="s">
        <v>346</v>
      </c>
      <c r="M15" s="292">
        <v>279614124</v>
      </c>
      <c r="N15" s="292">
        <v>237115586.61000004</v>
      </c>
      <c r="O15" s="292">
        <v>192011512.47999993</v>
      </c>
    </row>
    <row r="16" spans="1:15">
      <c r="A16" s="793" t="s">
        <v>353</v>
      </c>
      <c r="B16" s="794"/>
      <c r="C16" s="794"/>
      <c r="D16" s="794"/>
      <c r="E16" s="794"/>
      <c r="F16" s="794"/>
      <c r="G16" s="794"/>
      <c r="H16" s="794"/>
      <c r="I16" s="794"/>
      <c r="J16" s="794"/>
      <c r="K16" s="794"/>
      <c r="L16" s="794"/>
      <c r="M16" s="794"/>
      <c r="N16" s="794"/>
      <c r="O16" s="795"/>
    </row>
    <row r="17" spans="1:16">
      <c r="A17" s="740" t="s">
        <v>494</v>
      </c>
      <c r="B17" s="741"/>
      <c r="C17" s="741"/>
      <c r="D17" s="741"/>
      <c r="E17" s="741"/>
      <c r="F17" s="741"/>
      <c r="G17" s="741"/>
      <c r="H17" s="741"/>
      <c r="I17" s="741"/>
      <c r="J17" s="741"/>
      <c r="K17" s="741"/>
      <c r="L17" s="741"/>
      <c r="M17" s="741"/>
      <c r="N17" s="741"/>
      <c r="O17" s="742"/>
    </row>
    <row r="18" spans="1:16" s="79" customFormat="1" ht="15" customHeight="1">
      <c r="A18" s="730" t="s">
        <v>634</v>
      </c>
      <c r="B18" s="731"/>
      <c r="C18" s="731"/>
      <c r="D18" s="731"/>
      <c r="E18" s="731"/>
      <c r="F18" s="731"/>
      <c r="G18" s="731"/>
      <c r="H18" s="731"/>
      <c r="I18" s="731"/>
      <c r="J18" s="731"/>
      <c r="K18" s="731"/>
      <c r="L18" s="731"/>
      <c r="M18" s="731"/>
      <c r="N18" s="731"/>
      <c r="O18" s="732"/>
    </row>
    <row r="19" spans="1:16">
      <c r="A19" s="740" t="s">
        <v>495</v>
      </c>
      <c r="B19" s="741"/>
      <c r="C19" s="741"/>
      <c r="D19" s="741"/>
      <c r="E19" s="741"/>
      <c r="F19" s="741"/>
      <c r="G19" s="741"/>
      <c r="H19" s="741"/>
      <c r="I19" s="741"/>
      <c r="J19" s="741"/>
      <c r="K19" s="741"/>
      <c r="L19" s="741"/>
      <c r="M19" s="741"/>
      <c r="N19" s="741"/>
      <c r="O19" s="742"/>
    </row>
    <row r="20" spans="1:16" ht="29.25" customHeight="1">
      <c r="A20" s="740" t="s">
        <v>496</v>
      </c>
      <c r="B20" s="741"/>
      <c r="C20" s="741"/>
      <c r="D20" s="741"/>
      <c r="E20" s="741"/>
      <c r="F20" s="741"/>
      <c r="G20" s="741"/>
      <c r="H20" s="741"/>
      <c r="I20" s="741"/>
      <c r="J20" s="741"/>
      <c r="K20" s="741"/>
      <c r="L20" s="741"/>
      <c r="M20" s="741"/>
      <c r="N20" s="741"/>
      <c r="O20" s="742"/>
    </row>
    <row r="21" spans="1:16" ht="18" customHeight="1">
      <c r="A21" s="740" t="s">
        <v>497</v>
      </c>
      <c r="B21" s="741"/>
      <c r="C21" s="741"/>
      <c r="D21" s="741"/>
      <c r="E21" s="741"/>
      <c r="F21" s="741"/>
      <c r="G21" s="741"/>
      <c r="H21" s="741"/>
      <c r="I21" s="741"/>
      <c r="J21" s="741"/>
      <c r="K21" s="741"/>
      <c r="L21" s="741"/>
      <c r="M21" s="741"/>
      <c r="N21" s="741"/>
      <c r="O21" s="742"/>
    </row>
    <row r="22" spans="1:16" ht="31.5" customHeight="1">
      <c r="A22" s="740" t="s">
        <v>498</v>
      </c>
      <c r="B22" s="741"/>
      <c r="C22" s="741"/>
      <c r="D22" s="741"/>
      <c r="E22" s="741"/>
      <c r="F22" s="741"/>
      <c r="G22" s="741"/>
      <c r="H22" s="741"/>
      <c r="I22" s="741"/>
      <c r="J22" s="741"/>
      <c r="K22" s="741"/>
      <c r="L22" s="741"/>
      <c r="M22" s="741"/>
      <c r="N22" s="741"/>
      <c r="O22" s="742"/>
    </row>
    <row r="23" spans="1:16" ht="31.5" customHeight="1">
      <c r="A23" s="740" t="s">
        <v>499</v>
      </c>
      <c r="B23" s="741"/>
      <c r="C23" s="741"/>
      <c r="D23" s="741"/>
      <c r="E23" s="741"/>
      <c r="F23" s="741"/>
      <c r="G23" s="741"/>
      <c r="H23" s="741"/>
      <c r="I23" s="741"/>
      <c r="J23" s="741"/>
      <c r="K23" s="741"/>
      <c r="L23" s="741"/>
      <c r="M23" s="741"/>
      <c r="N23" s="741"/>
      <c r="O23" s="742"/>
    </row>
    <row r="24" spans="1:16">
      <c r="A24" s="796"/>
      <c r="B24" s="797"/>
      <c r="C24" s="797"/>
      <c r="D24" s="797"/>
      <c r="E24" s="797"/>
      <c r="F24" s="797"/>
      <c r="G24" s="797"/>
      <c r="H24" s="797"/>
      <c r="I24" s="797"/>
      <c r="J24" s="797"/>
      <c r="K24" s="797"/>
      <c r="L24" s="797"/>
      <c r="M24" s="797"/>
      <c r="N24" s="797"/>
      <c r="O24" s="798"/>
    </row>
    <row r="25" spans="1:16" ht="12.75" customHeight="1">
      <c r="A25" s="82"/>
      <c r="B25" s="82"/>
      <c r="C25" s="82"/>
      <c r="D25" s="82"/>
      <c r="E25" s="80"/>
      <c r="F25" s="80"/>
      <c r="G25" s="80"/>
      <c r="H25" s="80"/>
      <c r="I25" s="80"/>
      <c r="J25" s="80"/>
      <c r="K25" s="80"/>
      <c r="L25" s="80"/>
      <c r="M25" s="80"/>
      <c r="N25" s="80"/>
      <c r="O25" s="80"/>
    </row>
    <row r="26" spans="1:16" ht="13.5" customHeight="1">
      <c r="A26" s="83"/>
      <c r="B26" s="83"/>
      <c r="C26" s="83"/>
      <c r="D26" s="84"/>
      <c r="E26" s="85"/>
      <c r="F26" s="56"/>
      <c r="G26" s="56"/>
      <c r="H26" s="56"/>
      <c r="I26" s="86"/>
      <c r="J26" s="86"/>
      <c r="K26" s="86"/>
      <c r="L26" s="86"/>
      <c r="M26" s="86"/>
      <c r="N26" s="86"/>
      <c r="O26" s="86"/>
      <c r="P26" s="87"/>
    </row>
    <row r="27" spans="1:16" s="12" customFormat="1" ht="14.25" customHeight="1">
      <c r="A27" s="88"/>
      <c r="B27" s="88"/>
      <c r="C27" s="88"/>
      <c r="D27" s="3"/>
      <c r="E27" s="89"/>
      <c r="F27" s="90"/>
      <c r="G27" s="90"/>
      <c r="H27" s="90"/>
      <c r="I27" s="701"/>
      <c r="J27" s="701"/>
      <c r="K27" s="701"/>
      <c r="L27" s="701"/>
      <c r="M27" s="351"/>
      <c r="N27" s="351"/>
      <c r="O27" s="351"/>
      <c r="P27" s="92"/>
    </row>
    <row r="28" spans="1:16" s="12" customFormat="1">
      <c r="A28" s="700"/>
      <c r="B28" s="700"/>
      <c r="C28" s="700"/>
      <c r="D28" s="700"/>
      <c r="E28" s="700"/>
      <c r="F28" s="700"/>
      <c r="G28" s="700"/>
      <c r="H28" s="700"/>
      <c r="I28" s="700"/>
      <c r="J28" s="700"/>
      <c r="K28" s="700"/>
      <c r="L28" s="700"/>
      <c r="M28" s="351"/>
      <c r="N28" s="351"/>
      <c r="O28" s="351"/>
    </row>
    <row r="29" spans="1:16">
      <c r="M29" s="349"/>
      <c r="N29" s="349"/>
      <c r="O29" s="349"/>
    </row>
  </sheetData>
  <mergeCells count="42">
    <mergeCell ref="A28:H28"/>
    <mergeCell ref="I28:L28"/>
    <mergeCell ref="A24:O24"/>
    <mergeCell ref="I27:L27"/>
    <mergeCell ref="F13:F14"/>
    <mergeCell ref="D13:D14"/>
    <mergeCell ref="E13:E14"/>
    <mergeCell ref="A23:O23"/>
    <mergeCell ref="A19:O19"/>
    <mergeCell ref="A20:O20"/>
    <mergeCell ref="A22:O22"/>
    <mergeCell ref="G13:G14"/>
    <mergeCell ref="H13:H14"/>
    <mergeCell ref="I13:I14"/>
    <mergeCell ref="J13:L13"/>
    <mergeCell ref="M13:O13"/>
    <mergeCell ref="A16:O16"/>
    <mergeCell ref="A17:O17"/>
    <mergeCell ref="A18:O18"/>
    <mergeCell ref="A21:O21"/>
    <mergeCell ref="A13:A14"/>
    <mergeCell ref="B13:B14"/>
    <mergeCell ref="C13:C14"/>
    <mergeCell ref="A8:O8"/>
    <mergeCell ref="A9:O9"/>
    <mergeCell ref="A10:O10"/>
    <mergeCell ref="A12:O12"/>
    <mergeCell ref="A11:O11"/>
    <mergeCell ref="A1:O1"/>
    <mergeCell ref="A3:O3"/>
    <mergeCell ref="A4:O4"/>
    <mergeCell ref="A5:A6"/>
    <mergeCell ref="B5:B6"/>
    <mergeCell ref="C5:C6"/>
    <mergeCell ref="D5:D6"/>
    <mergeCell ref="E5:E6"/>
    <mergeCell ref="F5:F6"/>
    <mergeCell ref="G5:G6"/>
    <mergeCell ref="H5:H6"/>
    <mergeCell ref="I5:I6"/>
    <mergeCell ref="J5:L5"/>
    <mergeCell ref="M5:O5"/>
  </mergeCells>
  <printOptions horizontalCentered="1"/>
  <pageMargins left="0.39370078740157483" right="0.39370078740157483" top="1.5748031496062993" bottom="0.39370078740157483" header="0.19685039370078741" footer="0.19685039370078741"/>
  <pageSetup scale="62" orientation="landscape" r:id="rId1"/>
  <headerFooter scaleWithDoc="0">
    <oddHeader>&amp;C&amp;G</oddHeader>
    <oddFooter>&amp;C&amp;G</oddFooter>
  </headerFooter>
  <colBreaks count="1" manualBreakCount="1">
    <brk id="15" max="27" man="1"/>
  </colBreaks>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36"/>
  <sheetViews>
    <sheetView showGridLines="0" view="pageBreakPreview" topLeftCell="A13" zoomScale="115" zoomScaleNormal="110" zoomScaleSheetLayoutView="115" zoomScalePageLayoutView="70" workbookViewId="0">
      <selection activeCell="E15" sqref="E15"/>
    </sheetView>
  </sheetViews>
  <sheetFormatPr baseColWidth="10" defaultRowHeight="15"/>
  <cols>
    <col min="1" max="1" width="13" style="857" customWidth="1"/>
    <col min="2" max="2" width="43" style="857" customWidth="1"/>
    <col min="3" max="3" width="15.28515625" style="857" customWidth="1"/>
    <col min="4" max="6" width="20.7109375" style="857" customWidth="1"/>
    <col min="7" max="7" width="49.28515625" style="857" customWidth="1"/>
    <col min="8" max="256" width="11.42578125" style="857"/>
    <col min="257" max="257" width="13" style="857" customWidth="1"/>
    <col min="258" max="258" width="43" style="857" customWidth="1"/>
    <col min="259" max="259" width="15.28515625" style="857" customWidth="1"/>
    <col min="260" max="262" width="20.7109375" style="857" customWidth="1"/>
    <col min="263" max="263" width="49.28515625" style="857" customWidth="1"/>
    <col min="264" max="512" width="11.42578125" style="857"/>
    <col min="513" max="513" width="13" style="857" customWidth="1"/>
    <col min="514" max="514" width="43" style="857" customWidth="1"/>
    <col min="515" max="515" width="15.28515625" style="857" customWidth="1"/>
    <col min="516" max="518" width="20.7109375" style="857" customWidth="1"/>
    <col min="519" max="519" width="49.28515625" style="857" customWidth="1"/>
    <col min="520" max="768" width="11.42578125" style="857"/>
    <col min="769" max="769" width="13" style="857" customWidth="1"/>
    <col min="770" max="770" width="43" style="857" customWidth="1"/>
    <col min="771" max="771" width="15.28515625" style="857" customWidth="1"/>
    <col min="772" max="774" width="20.7109375" style="857" customWidth="1"/>
    <col min="775" max="775" width="49.28515625" style="857" customWidth="1"/>
    <col min="776" max="1024" width="11.42578125" style="857"/>
    <col min="1025" max="1025" width="13" style="857" customWidth="1"/>
    <col min="1026" max="1026" width="43" style="857" customWidth="1"/>
    <col min="1027" max="1027" width="15.28515625" style="857" customWidth="1"/>
    <col min="1028" max="1030" width="20.7109375" style="857" customWidth="1"/>
    <col min="1031" max="1031" width="49.28515625" style="857" customWidth="1"/>
    <col min="1032" max="1280" width="11.42578125" style="857"/>
    <col min="1281" max="1281" width="13" style="857" customWidth="1"/>
    <col min="1282" max="1282" width="43" style="857" customWidth="1"/>
    <col min="1283" max="1283" width="15.28515625" style="857" customWidth="1"/>
    <col min="1284" max="1286" width="20.7109375" style="857" customWidth="1"/>
    <col min="1287" max="1287" width="49.28515625" style="857" customWidth="1"/>
    <col min="1288" max="1536" width="11.42578125" style="857"/>
    <col min="1537" max="1537" width="13" style="857" customWidth="1"/>
    <col min="1538" max="1538" width="43" style="857" customWidth="1"/>
    <col min="1539" max="1539" width="15.28515625" style="857" customWidth="1"/>
    <col min="1540" max="1542" width="20.7109375" style="857" customWidth="1"/>
    <col min="1543" max="1543" width="49.28515625" style="857" customWidth="1"/>
    <col min="1544" max="1792" width="11.42578125" style="857"/>
    <col min="1793" max="1793" width="13" style="857" customWidth="1"/>
    <col min="1794" max="1794" width="43" style="857" customWidth="1"/>
    <col min="1795" max="1795" width="15.28515625" style="857" customWidth="1"/>
    <col min="1796" max="1798" width="20.7109375" style="857" customWidth="1"/>
    <col min="1799" max="1799" width="49.28515625" style="857" customWidth="1"/>
    <col min="1800" max="2048" width="11.42578125" style="857"/>
    <col min="2049" max="2049" width="13" style="857" customWidth="1"/>
    <col min="2050" max="2050" width="43" style="857" customWidth="1"/>
    <col min="2051" max="2051" width="15.28515625" style="857" customWidth="1"/>
    <col min="2052" max="2054" width="20.7109375" style="857" customWidth="1"/>
    <col min="2055" max="2055" width="49.28515625" style="857" customWidth="1"/>
    <col min="2056" max="2304" width="11.42578125" style="857"/>
    <col min="2305" max="2305" width="13" style="857" customWidth="1"/>
    <col min="2306" max="2306" width="43" style="857" customWidth="1"/>
    <col min="2307" max="2307" width="15.28515625" style="857" customWidth="1"/>
    <col min="2308" max="2310" width="20.7109375" style="857" customWidth="1"/>
    <col min="2311" max="2311" width="49.28515625" style="857" customWidth="1"/>
    <col min="2312" max="2560" width="11.42578125" style="857"/>
    <col min="2561" max="2561" width="13" style="857" customWidth="1"/>
    <col min="2562" max="2562" width="43" style="857" customWidth="1"/>
    <col min="2563" max="2563" width="15.28515625" style="857" customWidth="1"/>
    <col min="2564" max="2566" width="20.7109375" style="857" customWidth="1"/>
    <col min="2567" max="2567" width="49.28515625" style="857" customWidth="1"/>
    <col min="2568" max="2816" width="11.42578125" style="857"/>
    <col min="2817" max="2817" width="13" style="857" customWidth="1"/>
    <col min="2818" max="2818" width="43" style="857" customWidth="1"/>
    <col min="2819" max="2819" width="15.28515625" style="857" customWidth="1"/>
    <col min="2820" max="2822" width="20.7109375" style="857" customWidth="1"/>
    <col min="2823" max="2823" width="49.28515625" style="857" customWidth="1"/>
    <col min="2824" max="3072" width="11.42578125" style="857"/>
    <col min="3073" max="3073" width="13" style="857" customWidth="1"/>
    <col min="3074" max="3074" width="43" style="857" customWidth="1"/>
    <col min="3075" max="3075" width="15.28515625" style="857" customWidth="1"/>
    <col min="3076" max="3078" width="20.7109375" style="857" customWidth="1"/>
    <col min="3079" max="3079" width="49.28515625" style="857" customWidth="1"/>
    <col min="3080" max="3328" width="11.42578125" style="857"/>
    <col min="3329" max="3329" width="13" style="857" customWidth="1"/>
    <col min="3330" max="3330" width="43" style="857" customWidth="1"/>
    <col min="3331" max="3331" width="15.28515625" style="857" customWidth="1"/>
    <col min="3332" max="3334" width="20.7109375" style="857" customWidth="1"/>
    <col min="3335" max="3335" width="49.28515625" style="857" customWidth="1"/>
    <col min="3336" max="3584" width="11.42578125" style="857"/>
    <col min="3585" max="3585" width="13" style="857" customWidth="1"/>
    <col min="3586" max="3586" width="43" style="857" customWidth="1"/>
    <col min="3587" max="3587" width="15.28515625" style="857" customWidth="1"/>
    <col min="3588" max="3590" width="20.7109375" style="857" customWidth="1"/>
    <col min="3591" max="3591" width="49.28515625" style="857" customWidth="1"/>
    <col min="3592" max="3840" width="11.42578125" style="857"/>
    <col min="3841" max="3841" width="13" style="857" customWidth="1"/>
    <col min="3842" max="3842" width="43" style="857" customWidth="1"/>
    <col min="3843" max="3843" width="15.28515625" style="857" customWidth="1"/>
    <col min="3844" max="3846" width="20.7109375" style="857" customWidth="1"/>
    <col min="3847" max="3847" width="49.28515625" style="857" customWidth="1"/>
    <col min="3848" max="4096" width="11.42578125" style="857"/>
    <col min="4097" max="4097" width="13" style="857" customWidth="1"/>
    <col min="4098" max="4098" width="43" style="857" customWidth="1"/>
    <col min="4099" max="4099" width="15.28515625" style="857" customWidth="1"/>
    <col min="4100" max="4102" width="20.7109375" style="857" customWidth="1"/>
    <col min="4103" max="4103" width="49.28515625" style="857" customWidth="1"/>
    <col min="4104" max="4352" width="11.42578125" style="857"/>
    <col min="4353" max="4353" width="13" style="857" customWidth="1"/>
    <col min="4354" max="4354" width="43" style="857" customWidth="1"/>
    <col min="4355" max="4355" width="15.28515625" style="857" customWidth="1"/>
    <col min="4356" max="4358" width="20.7109375" style="857" customWidth="1"/>
    <col min="4359" max="4359" width="49.28515625" style="857" customWidth="1"/>
    <col min="4360" max="4608" width="11.42578125" style="857"/>
    <col min="4609" max="4609" width="13" style="857" customWidth="1"/>
    <col min="4610" max="4610" width="43" style="857" customWidth="1"/>
    <col min="4611" max="4611" width="15.28515625" style="857" customWidth="1"/>
    <col min="4612" max="4614" width="20.7109375" style="857" customWidth="1"/>
    <col min="4615" max="4615" width="49.28515625" style="857" customWidth="1"/>
    <col min="4616" max="4864" width="11.42578125" style="857"/>
    <col min="4865" max="4865" width="13" style="857" customWidth="1"/>
    <col min="4866" max="4866" width="43" style="857" customWidth="1"/>
    <col min="4867" max="4867" width="15.28515625" style="857" customWidth="1"/>
    <col min="4868" max="4870" width="20.7109375" style="857" customWidth="1"/>
    <col min="4871" max="4871" width="49.28515625" style="857" customWidth="1"/>
    <col min="4872" max="5120" width="11.42578125" style="857"/>
    <col min="5121" max="5121" width="13" style="857" customWidth="1"/>
    <col min="5122" max="5122" width="43" style="857" customWidth="1"/>
    <col min="5123" max="5123" width="15.28515625" style="857" customWidth="1"/>
    <col min="5124" max="5126" width="20.7109375" style="857" customWidth="1"/>
    <col min="5127" max="5127" width="49.28515625" style="857" customWidth="1"/>
    <col min="5128" max="5376" width="11.42578125" style="857"/>
    <col min="5377" max="5377" width="13" style="857" customWidth="1"/>
    <col min="5378" max="5378" width="43" style="857" customWidth="1"/>
    <col min="5379" max="5379" width="15.28515625" style="857" customWidth="1"/>
    <col min="5380" max="5382" width="20.7109375" style="857" customWidth="1"/>
    <col min="5383" max="5383" width="49.28515625" style="857" customWidth="1"/>
    <col min="5384" max="5632" width="11.42578125" style="857"/>
    <col min="5633" max="5633" width="13" style="857" customWidth="1"/>
    <col min="5634" max="5634" width="43" style="857" customWidth="1"/>
    <col min="5635" max="5635" width="15.28515625" style="857" customWidth="1"/>
    <col min="5636" max="5638" width="20.7109375" style="857" customWidth="1"/>
    <col min="5639" max="5639" width="49.28515625" style="857" customWidth="1"/>
    <col min="5640" max="5888" width="11.42578125" style="857"/>
    <col min="5889" max="5889" width="13" style="857" customWidth="1"/>
    <col min="5890" max="5890" width="43" style="857" customWidth="1"/>
    <col min="5891" max="5891" width="15.28515625" style="857" customWidth="1"/>
    <col min="5892" max="5894" width="20.7109375" style="857" customWidth="1"/>
    <col min="5895" max="5895" width="49.28515625" style="857" customWidth="1"/>
    <col min="5896" max="6144" width="11.42578125" style="857"/>
    <col min="6145" max="6145" width="13" style="857" customWidth="1"/>
    <col min="6146" max="6146" width="43" style="857" customWidth="1"/>
    <col min="6147" max="6147" width="15.28515625" style="857" customWidth="1"/>
    <col min="6148" max="6150" width="20.7109375" style="857" customWidth="1"/>
    <col min="6151" max="6151" width="49.28515625" style="857" customWidth="1"/>
    <col min="6152" max="6400" width="11.42578125" style="857"/>
    <col min="6401" max="6401" width="13" style="857" customWidth="1"/>
    <col min="6402" max="6402" width="43" style="857" customWidth="1"/>
    <col min="6403" max="6403" width="15.28515625" style="857" customWidth="1"/>
    <col min="6404" max="6406" width="20.7109375" style="857" customWidth="1"/>
    <col min="6407" max="6407" width="49.28515625" style="857" customWidth="1"/>
    <col min="6408" max="6656" width="11.42578125" style="857"/>
    <col min="6657" max="6657" width="13" style="857" customWidth="1"/>
    <col min="6658" max="6658" width="43" style="857" customWidth="1"/>
    <col min="6659" max="6659" width="15.28515625" style="857" customWidth="1"/>
    <col min="6660" max="6662" width="20.7109375" style="857" customWidth="1"/>
    <col min="6663" max="6663" width="49.28515625" style="857" customWidth="1"/>
    <col min="6664" max="6912" width="11.42578125" style="857"/>
    <col min="6913" max="6913" width="13" style="857" customWidth="1"/>
    <col min="6914" max="6914" width="43" style="857" customWidth="1"/>
    <col min="6915" max="6915" width="15.28515625" style="857" customWidth="1"/>
    <col min="6916" max="6918" width="20.7109375" style="857" customWidth="1"/>
    <col min="6919" max="6919" width="49.28515625" style="857" customWidth="1"/>
    <col min="6920" max="7168" width="11.42578125" style="857"/>
    <col min="7169" max="7169" width="13" style="857" customWidth="1"/>
    <col min="7170" max="7170" width="43" style="857" customWidth="1"/>
    <col min="7171" max="7171" width="15.28515625" style="857" customWidth="1"/>
    <col min="7172" max="7174" width="20.7109375" style="857" customWidth="1"/>
    <col min="7175" max="7175" width="49.28515625" style="857" customWidth="1"/>
    <col min="7176" max="7424" width="11.42578125" style="857"/>
    <col min="7425" max="7425" width="13" style="857" customWidth="1"/>
    <col min="7426" max="7426" width="43" style="857" customWidth="1"/>
    <col min="7427" max="7427" width="15.28515625" style="857" customWidth="1"/>
    <col min="7428" max="7430" width="20.7109375" style="857" customWidth="1"/>
    <col min="7431" max="7431" width="49.28515625" style="857" customWidth="1"/>
    <col min="7432" max="7680" width="11.42578125" style="857"/>
    <col min="7681" max="7681" width="13" style="857" customWidth="1"/>
    <col min="7682" max="7682" width="43" style="857" customWidth="1"/>
    <col min="7683" max="7683" width="15.28515625" style="857" customWidth="1"/>
    <col min="7684" max="7686" width="20.7109375" style="857" customWidth="1"/>
    <col min="7687" max="7687" width="49.28515625" style="857" customWidth="1"/>
    <col min="7688" max="7936" width="11.42578125" style="857"/>
    <col min="7937" max="7937" width="13" style="857" customWidth="1"/>
    <col min="7938" max="7938" width="43" style="857" customWidth="1"/>
    <col min="7939" max="7939" width="15.28515625" style="857" customWidth="1"/>
    <col min="7940" max="7942" width="20.7109375" style="857" customWidth="1"/>
    <col min="7943" max="7943" width="49.28515625" style="857" customWidth="1"/>
    <col min="7944" max="8192" width="11.42578125" style="857"/>
    <col min="8193" max="8193" width="13" style="857" customWidth="1"/>
    <col min="8194" max="8194" width="43" style="857" customWidth="1"/>
    <col min="8195" max="8195" width="15.28515625" style="857" customWidth="1"/>
    <col min="8196" max="8198" width="20.7109375" style="857" customWidth="1"/>
    <col min="8199" max="8199" width="49.28515625" style="857" customWidth="1"/>
    <col min="8200" max="8448" width="11.42578125" style="857"/>
    <col min="8449" max="8449" width="13" style="857" customWidth="1"/>
    <col min="8450" max="8450" width="43" style="857" customWidth="1"/>
    <col min="8451" max="8451" width="15.28515625" style="857" customWidth="1"/>
    <col min="8452" max="8454" width="20.7109375" style="857" customWidth="1"/>
    <col min="8455" max="8455" width="49.28515625" style="857" customWidth="1"/>
    <col min="8456" max="8704" width="11.42578125" style="857"/>
    <col min="8705" max="8705" width="13" style="857" customWidth="1"/>
    <col min="8706" max="8706" width="43" style="857" customWidth="1"/>
    <col min="8707" max="8707" width="15.28515625" style="857" customWidth="1"/>
    <col min="8708" max="8710" width="20.7109375" style="857" customWidth="1"/>
    <col min="8711" max="8711" width="49.28515625" style="857" customWidth="1"/>
    <col min="8712" max="8960" width="11.42578125" style="857"/>
    <col min="8961" max="8961" width="13" style="857" customWidth="1"/>
    <col min="8962" max="8962" width="43" style="857" customWidth="1"/>
    <col min="8963" max="8963" width="15.28515625" style="857" customWidth="1"/>
    <col min="8964" max="8966" width="20.7109375" style="857" customWidth="1"/>
    <col min="8967" max="8967" width="49.28515625" style="857" customWidth="1"/>
    <col min="8968" max="9216" width="11.42578125" style="857"/>
    <col min="9217" max="9217" width="13" style="857" customWidth="1"/>
    <col min="9218" max="9218" width="43" style="857" customWidth="1"/>
    <col min="9219" max="9219" width="15.28515625" style="857" customWidth="1"/>
    <col min="9220" max="9222" width="20.7109375" style="857" customWidth="1"/>
    <col min="9223" max="9223" width="49.28515625" style="857" customWidth="1"/>
    <col min="9224" max="9472" width="11.42578125" style="857"/>
    <col min="9473" max="9473" width="13" style="857" customWidth="1"/>
    <col min="9474" max="9474" width="43" style="857" customWidth="1"/>
    <col min="9475" max="9475" width="15.28515625" style="857" customWidth="1"/>
    <col min="9476" max="9478" width="20.7109375" style="857" customWidth="1"/>
    <col min="9479" max="9479" width="49.28515625" style="857" customWidth="1"/>
    <col min="9480" max="9728" width="11.42578125" style="857"/>
    <col min="9729" max="9729" width="13" style="857" customWidth="1"/>
    <col min="9730" max="9730" width="43" style="857" customWidth="1"/>
    <col min="9731" max="9731" width="15.28515625" style="857" customWidth="1"/>
    <col min="9732" max="9734" width="20.7109375" style="857" customWidth="1"/>
    <col min="9735" max="9735" width="49.28515625" style="857" customWidth="1"/>
    <col min="9736" max="9984" width="11.42578125" style="857"/>
    <col min="9985" max="9985" width="13" style="857" customWidth="1"/>
    <col min="9986" max="9986" width="43" style="857" customWidth="1"/>
    <col min="9987" max="9987" width="15.28515625" style="857" customWidth="1"/>
    <col min="9988" max="9990" width="20.7109375" style="857" customWidth="1"/>
    <col min="9991" max="9991" width="49.28515625" style="857" customWidth="1"/>
    <col min="9992" max="10240" width="11.42578125" style="857"/>
    <col min="10241" max="10241" width="13" style="857" customWidth="1"/>
    <col min="10242" max="10242" width="43" style="857" customWidth="1"/>
    <col min="10243" max="10243" width="15.28515625" style="857" customWidth="1"/>
    <col min="10244" max="10246" width="20.7109375" style="857" customWidth="1"/>
    <col min="10247" max="10247" width="49.28515625" style="857" customWidth="1"/>
    <col min="10248" max="10496" width="11.42578125" style="857"/>
    <col min="10497" max="10497" width="13" style="857" customWidth="1"/>
    <col min="10498" max="10498" width="43" style="857" customWidth="1"/>
    <col min="10499" max="10499" width="15.28515625" style="857" customWidth="1"/>
    <col min="10500" max="10502" width="20.7109375" style="857" customWidth="1"/>
    <col min="10503" max="10503" width="49.28515625" style="857" customWidth="1"/>
    <col min="10504" max="10752" width="11.42578125" style="857"/>
    <col min="10753" max="10753" width="13" style="857" customWidth="1"/>
    <col min="10754" max="10754" width="43" style="857" customWidth="1"/>
    <col min="10755" max="10755" width="15.28515625" style="857" customWidth="1"/>
    <col min="10756" max="10758" width="20.7109375" style="857" customWidth="1"/>
    <col min="10759" max="10759" width="49.28515625" style="857" customWidth="1"/>
    <col min="10760" max="11008" width="11.42578125" style="857"/>
    <col min="11009" max="11009" width="13" style="857" customWidth="1"/>
    <col min="11010" max="11010" width="43" style="857" customWidth="1"/>
    <col min="11011" max="11011" width="15.28515625" style="857" customWidth="1"/>
    <col min="11012" max="11014" width="20.7109375" style="857" customWidth="1"/>
    <col min="11015" max="11015" width="49.28515625" style="857" customWidth="1"/>
    <col min="11016" max="11264" width="11.42578125" style="857"/>
    <col min="11265" max="11265" width="13" style="857" customWidth="1"/>
    <col min="11266" max="11266" width="43" style="857" customWidth="1"/>
    <col min="11267" max="11267" width="15.28515625" style="857" customWidth="1"/>
    <col min="11268" max="11270" width="20.7109375" style="857" customWidth="1"/>
    <col min="11271" max="11271" width="49.28515625" style="857" customWidth="1"/>
    <col min="11272" max="11520" width="11.42578125" style="857"/>
    <col min="11521" max="11521" width="13" style="857" customWidth="1"/>
    <col min="11522" max="11522" width="43" style="857" customWidth="1"/>
    <col min="11523" max="11523" width="15.28515625" style="857" customWidth="1"/>
    <col min="11524" max="11526" width="20.7109375" style="857" customWidth="1"/>
    <col min="11527" max="11527" width="49.28515625" style="857" customWidth="1"/>
    <col min="11528" max="11776" width="11.42578125" style="857"/>
    <col min="11777" max="11777" width="13" style="857" customWidth="1"/>
    <col min="11778" max="11778" width="43" style="857" customWidth="1"/>
    <col min="11779" max="11779" width="15.28515625" style="857" customWidth="1"/>
    <col min="11780" max="11782" width="20.7109375" style="857" customWidth="1"/>
    <col min="11783" max="11783" width="49.28515625" style="857" customWidth="1"/>
    <col min="11784" max="12032" width="11.42578125" style="857"/>
    <col min="12033" max="12033" width="13" style="857" customWidth="1"/>
    <col min="12034" max="12034" width="43" style="857" customWidth="1"/>
    <col min="12035" max="12035" width="15.28515625" style="857" customWidth="1"/>
    <col min="12036" max="12038" width="20.7109375" style="857" customWidth="1"/>
    <col min="12039" max="12039" width="49.28515625" style="857" customWidth="1"/>
    <col min="12040" max="12288" width="11.42578125" style="857"/>
    <col min="12289" max="12289" width="13" style="857" customWidth="1"/>
    <col min="12290" max="12290" width="43" style="857" customWidth="1"/>
    <col min="12291" max="12291" width="15.28515625" style="857" customWidth="1"/>
    <col min="12292" max="12294" width="20.7109375" style="857" customWidth="1"/>
    <col min="12295" max="12295" width="49.28515625" style="857" customWidth="1"/>
    <col min="12296" max="12544" width="11.42578125" style="857"/>
    <col min="12545" max="12545" width="13" style="857" customWidth="1"/>
    <col min="12546" max="12546" width="43" style="857" customWidth="1"/>
    <col min="12547" max="12547" width="15.28515625" style="857" customWidth="1"/>
    <col min="12548" max="12550" width="20.7109375" style="857" customWidth="1"/>
    <col min="12551" max="12551" width="49.28515625" style="857" customWidth="1"/>
    <col min="12552" max="12800" width="11.42578125" style="857"/>
    <col min="12801" max="12801" width="13" style="857" customWidth="1"/>
    <col min="12802" max="12802" width="43" style="857" customWidth="1"/>
    <col min="12803" max="12803" width="15.28515625" style="857" customWidth="1"/>
    <col min="12804" max="12806" width="20.7109375" style="857" customWidth="1"/>
    <col min="12807" max="12807" width="49.28515625" style="857" customWidth="1"/>
    <col min="12808" max="13056" width="11.42578125" style="857"/>
    <col min="13057" max="13057" width="13" style="857" customWidth="1"/>
    <col min="13058" max="13058" width="43" style="857" customWidth="1"/>
    <col min="13059" max="13059" width="15.28515625" style="857" customWidth="1"/>
    <col min="13060" max="13062" width="20.7109375" style="857" customWidth="1"/>
    <col min="13063" max="13063" width="49.28515625" style="857" customWidth="1"/>
    <col min="13064" max="13312" width="11.42578125" style="857"/>
    <col min="13313" max="13313" width="13" style="857" customWidth="1"/>
    <col min="13314" max="13314" width="43" style="857" customWidth="1"/>
    <col min="13315" max="13315" width="15.28515625" style="857" customWidth="1"/>
    <col min="13316" max="13318" width="20.7109375" style="857" customWidth="1"/>
    <col min="13319" max="13319" width="49.28515625" style="857" customWidth="1"/>
    <col min="13320" max="13568" width="11.42578125" style="857"/>
    <col min="13569" max="13569" width="13" style="857" customWidth="1"/>
    <col min="13570" max="13570" width="43" style="857" customWidth="1"/>
    <col min="13571" max="13571" width="15.28515625" style="857" customWidth="1"/>
    <col min="13572" max="13574" width="20.7109375" style="857" customWidth="1"/>
    <col min="13575" max="13575" width="49.28515625" style="857" customWidth="1"/>
    <col min="13576" max="13824" width="11.42578125" style="857"/>
    <col min="13825" max="13825" width="13" style="857" customWidth="1"/>
    <col min="13826" max="13826" width="43" style="857" customWidth="1"/>
    <col min="13827" max="13827" width="15.28515625" style="857" customWidth="1"/>
    <col min="13828" max="13830" width="20.7109375" style="857" customWidth="1"/>
    <col min="13831" max="13831" width="49.28515625" style="857" customWidth="1"/>
    <col min="13832" max="14080" width="11.42578125" style="857"/>
    <col min="14081" max="14081" width="13" style="857" customWidth="1"/>
    <col min="14082" max="14082" width="43" style="857" customWidth="1"/>
    <col min="14083" max="14083" width="15.28515625" style="857" customWidth="1"/>
    <col min="14084" max="14086" width="20.7109375" style="857" customWidth="1"/>
    <col min="14087" max="14087" width="49.28515625" style="857" customWidth="1"/>
    <col min="14088" max="14336" width="11.42578125" style="857"/>
    <col min="14337" max="14337" width="13" style="857" customWidth="1"/>
    <col min="14338" max="14338" width="43" style="857" customWidth="1"/>
    <col min="14339" max="14339" width="15.28515625" style="857" customWidth="1"/>
    <col min="14340" max="14342" width="20.7109375" style="857" customWidth="1"/>
    <col min="14343" max="14343" width="49.28515625" style="857" customWidth="1"/>
    <col min="14344" max="14592" width="11.42578125" style="857"/>
    <col min="14593" max="14593" width="13" style="857" customWidth="1"/>
    <col min="14594" max="14594" width="43" style="857" customWidth="1"/>
    <col min="14595" max="14595" width="15.28515625" style="857" customWidth="1"/>
    <col min="14596" max="14598" width="20.7109375" style="857" customWidth="1"/>
    <col min="14599" max="14599" width="49.28515625" style="857" customWidth="1"/>
    <col min="14600" max="14848" width="11.42578125" style="857"/>
    <col min="14849" max="14849" width="13" style="857" customWidth="1"/>
    <col min="14850" max="14850" width="43" style="857" customWidth="1"/>
    <col min="14851" max="14851" width="15.28515625" style="857" customWidth="1"/>
    <col min="14852" max="14854" width="20.7109375" style="857" customWidth="1"/>
    <col min="14855" max="14855" width="49.28515625" style="857" customWidth="1"/>
    <col min="14856" max="15104" width="11.42578125" style="857"/>
    <col min="15105" max="15105" width="13" style="857" customWidth="1"/>
    <col min="15106" max="15106" width="43" style="857" customWidth="1"/>
    <col min="15107" max="15107" width="15.28515625" style="857" customWidth="1"/>
    <col min="15108" max="15110" width="20.7109375" style="857" customWidth="1"/>
    <col min="15111" max="15111" width="49.28515625" style="857" customWidth="1"/>
    <col min="15112" max="15360" width="11.42578125" style="857"/>
    <col min="15361" max="15361" width="13" style="857" customWidth="1"/>
    <col min="15362" max="15362" width="43" style="857" customWidth="1"/>
    <col min="15363" max="15363" width="15.28515625" style="857" customWidth="1"/>
    <col min="15364" max="15366" width="20.7109375" style="857" customWidth="1"/>
    <col min="15367" max="15367" width="49.28515625" style="857" customWidth="1"/>
    <col min="15368" max="15616" width="11.42578125" style="857"/>
    <col min="15617" max="15617" width="13" style="857" customWidth="1"/>
    <col min="15618" max="15618" width="43" style="857" customWidth="1"/>
    <col min="15619" max="15619" width="15.28515625" style="857" customWidth="1"/>
    <col min="15620" max="15622" width="20.7109375" style="857" customWidth="1"/>
    <col min="15623" max="15623" width="49.28515625" style="857" customWidth="1"/>
    <col min="15624" max="15872" width="11.42578125" style="857"/>
    <col min="15873" max="15873" width="13" style="857" customWidth="1"/>
    <col min="15874" max="15874" width="43" style="857" customWidth="1"/>
    <col min="15875" max="15875" width="15.28515625" style="857" customWidth="1"/>
    <col min="15876" max="15878" width="20.7109375" style="857" customWidth="1"/>
    <col min="15879" max="15879" width="49.28515625" style="857" customWidth="1"/>
    <col min="15880" max="16128" width="11.42578125" style="857"/>
    <col min="16129" max="16129" width="13" style="857" customWidth="1"/>
    <col min="16130" max="16130" width="43" style="857" customWidth="1"/>
    <col min="16131" max="16131" width="15.28515625" style="857" customWidth="1"/>
    <col min="16132" max="16134" width="20.7109375" style="857" customWidth="1"/>
    <col min="16135" max="16135" width="49.28515625" style="857" customWidth="1"/>
    <col min="16136" max="16384" width="11.42578125" style="857"/>
  </cols>
  <sheetData>
    <row r="1" spans="1:15" s="858" customFormat="1" ht="24.95" customHeight="1">
      <c r="A1" s="856" t="s">
        <v>168</v>
      </c>
      <c r="B1" s="856"/>
      <c r="C1" s="856"/>
      <c r="D1" s="856"/>
      <c r="E1" s="856"/>
      <c r="F1" s="856"/>
      <c r="G1" s="856"/>
      <c r="H1" s="857"/>
    </row>
    <row r="2" spans="1:15" s="318" customFormat="1" ht="7.9" customHeight="1">
      <c r="A2" s="450"/>
      <c r="B2" s="450"/>
      <c r="C2" s="450"/>
      <c r="D2" s="450"/>
      <c r="E2" s="450"/>
      <c r="F2" s="450"/>
      <c r="G2" s="450"/>
      <c r="H2" s="857"/>
    </row>
    <row r="3" spans="1:15" s="318" customFormat="1" ht="19.149999999999999" customHeight="1">
      <c r="A3" s="799" t="s">
        <v>408</v>
      </c>
      <c r="B3" s="800"/>
      <c r="C3" s="800"/>
      <c r="D3" s="800"/>
      <c r="E3" s="800"/>
      <c r="F3" s="800"/>
      <c r="G3" s="801"/>
      <c r="H3" s="857"/>
      <c r="I3" s="857"/>
      <c r="J3" s="857"/>
      <c r="K3" s="857"/>
      <c r="L3" s="857"/>
      <c r="M3" s="857"/>
      <c r="N3" s="857"/>
      <c r="O3" s="857"/>
    </row>
    <row r="4" spans="1:15" s="318" customFormat="1" ht="19.149999999999999" customHeight="1">
      <c r="A4" s="799" t="s">
        <v>205</v>
      </c>
      <c r="B4" s="800"/>
      <c r="C4" s="800"/>
      <c r="D4" s="800"/>
      <c r="E4" s="800"/>
      <c r="F4" s="800"/>
      <c r="G4" s="801"/>
      <c r="H4" s="857"/>
      <c r="I4" s="857"/>
      <c r="J4" s="857"/>
      <c r="K4" s="857"/>
      <c r="L4" s="857"/>
      <c r="M4" s="857"/>
      <c r="N4" s="857"/>
      <c r="O4" s="857"/>
    </row>
    <row r="5" spans="1:15" s="858" customFormat="1" ht="4.9000000000000004" customHeight="1">
      <c r="A5" s="859"/>
      <c r="B5" s="859"/>
      <c r="C5" s="859"/>
      <c r="D5" s="859"/>
      <c r="E5" s="859"/>
      <c r="F5" s="859"/>
      <c r="G5" s="859"/>
      <c r="H5" s="857"/>
      <c r="I5" s="857"/>
      <c r="J5" s="857"/>
      <c r="K5" s="857"/>
      <c r="L5" s="857"/>
      <c r="M5" s="857"/>
      <c r="N5" s="857"/>
      <c r="O5" s="857"/>
    </row>
    <row r="6" spans="1:15" ht="31.9" customHeight="1">
      <c r="A6" s="860" t="s">
        <v>169</v>
      </c>
      <c r="B6" s="860" t="s">
        <v>176</v>
      </c>
      <c r="C6" s="861" t="s">
        <v>170</v>
      </c>
      <c r="D6" s="862" t="s">
        <v>171</v>
      </c>
      <c r="E6" s="863"/>
      <c r="F6" s="863"/>
      <c r="G6" s="861" t="s">
        <v>172</v>
      </c>
    </row>
    <row r="7" spans="1:15" ht="19.899999999999999" customHeight="1">
      <c r="A7" s="860"/>
      <c r="B7" s="860"/>
      <c r="C7" s="864"/>
      <c r="D7" s="116" t="s">
        <v>173</v>
      </c>
      <c r="E7" s="116" t="s">
        <v>174</v>
      </c>
      <c r="F7" s="117" t="s">
        <v>175</v>
      </c>
      <c r="G7" s="864"/>
    </row>
    <row r="8" spans="1:15" ht="15" customHeight="1">
      <c r="A8" s="118" t="s">
        <v>0</v>
      </c>
      <c r="B8" s="119" t="s">
        <v>1</v>
      </c>
      <c r="C8" s="118" t="s">
        <v>2</v>
      </c>
      <c r="D8" s="119" t="s">
        <v>6</v>
      </c>
      <c r="E8" s="119" t="s">
        <v>6</v>
      </c>
      <c r="F8" s="119" t="s">
        <v>6</v>
      </c>
      <c r="G8" s="119" t="s">
        <v>3</v>
      </c>
    </row>
    <row r="9" spans="1:15" ht="67.5" customHeight="1">
      <c r="A9" s="865" t="s">
        <v>500</v>
      </c>
      <c r="B9" s="865" t="s">
        <v>501</v>
      </c>
      <c r="C9" s="451">
        <f>+(F9/E9)</f>
        <v>0.99986614319810263</v>
      </c>
      <c r="D9" s="452">
        <v>7021667</v>
      </c>
      <c r="E9" s="452">
        <v>6932781.7999999998</v>
      </c>
      <c r="F9" s="866">
        <v>6931853.7999999998</v>
      </c>
      <c r="G9" s="867" t="s">
        <v>647</v>
      </c>
    </row>
    <row r="10" spans="1:15" ht="90" customHeight="1">
      <c r="A10" s="865" t="s">
        <v>502</v>
      </c>
      <c r="B10" s="865" t="s">
        <v>503</v>
      </c>
      <c r="C10" s="451">
        <f t="shared" ref="C10:C30" si="0">+(F10/E10)</f>
        <v>1</v>
      </c>
      <c r="D10" s="452">
        <v>3740000</v>
      </c>
      <c r="E10" s="452">
        <v>3732713.31</v>
      </c>
      <c r="F10" s="866">
        <v>3732713.31</v>
      </c>
      <c r="G10" s="867" t="s">
        <v>648</v>
      </c>
    </row>
    <row r="11" spans="1:15" ht="243.75" customHeight="1">
      <c r="A11" s="865" t="s">
        <v>504</v>
      </c>
      <c r="B11" s="865" t="s">
        <v>505</v>
      </c>
      <c r="C11" s="451">
        <f t="shared" si="0"/>
        <v>0.99998262210796918</v>
      </c>
      <c r="D11" s="452">
        <v>3122276</v>
      </c>
      <c r="E11" s="866">
        <v>3112000</v>
      </c>
      <c r="F11" s="866">
        <v>3111945.92</v>
      </c>
      <c r="G11" s="867" t="s">
        <v>649</v>
      </c>
    </row>
    <row r="12" spans="1:15" ht="47.25" customHeight="1">
      <c r="A12" s="865" t="s">
        <v>506</v>
      </c>
      <c r="B12" s="865" t="s">
        <v>507</v>
      </c>
      <c r="C12" s="451">
        <f t="shared" si="0"/>
        <v>0.95756828386575843</v>
      </c>
      <c r="D12" s="452">
        <v>6801863</v>
      </c>
      <c r="E12" s="866">
        <v>6801863</v>
      </c>
      <c r="F12" s="866">
        <v>6513248.2799999993</v>
      </c>
      <c r="G12" s="868" t="s">
        <v>508</v>
      </c>
    </row>
    <row r="13" spans="1:15" ht="57" customHeight="1">
      <c r="A13" s="865" t="s">
        <v>509</v>
      </c>
      <c r="B13" s="865" t="s">
        <v>510</v>
      </c>
      <c r="C13" s="451">
        <f t="shared" si="0"/>
        <v>0.99167290549999998</v>
      </c>
      <c r="D13" s="452">
        <v>20000000</v>
      </c>
      <c r="E13" s="866">
        <v>20000000</v>
      </c>
      <c r="F13" s="866">
        <v>19833458.109999999</v>
      </c>
      <c r="G13" s="868" t="s">
        <v>511</v>
      </c>
    </row>
    <row r="14" spans="1:15" ht="34.5" customHeight="1">
      <c r="A14" s="865" t="s">
        <v>512</v>
      </c>
      <c r="B14" s="865" t="s">
        <v>513</v>
      </c>
      <c r="C14" s="451">
        <f t="shared" si="0"/>
        <v>0.99109299726561317</v>
      </c>
      <c r="D14" s="452">
        <v>6388699</v>
      </c>
      <c r="E14" s="866">
        <v>10812662</v>
      </c>
      <c r="F14" s="866">
        <v>10716353.59</v>
      </c>
      <c r="G14" s="868" t="s">
        <v>514</v>
      </c>
    </row>
    <row r="15" spans="1:15" ht="195" customHeight="1">
      <c r="A15" s="865" t="s">
        <v>515</v>
      </c>
      <c r="B15" s="865" t="s">
        <v>516</v>
      </c>
      <c r="C15" s="451">
        <f t="shared" si="0"/>
        <v>0.62934775256951581</v>
      </c>
      <c r="D15" s="452">
        <v>10223974</v>
      </c>
      <c r="E15" s="866">
        <v>15392088.540000001</v>
      </c>
      <c r="F15" s="866">
        <v>9686976.3300000001</v>
      </c>
      <c r="G15" s="867" t="s">
        <v>650</v>
      </c>
    </row>
    <row r="16" spans="1:15" ht="303.75" customHeight="1">
      <c r="A16" s="865" t="s">
        <v>517</v>
      </c>
      <c r="B16" s="865" t="s">
        <v>518</v>
      </c>
      <c r="C16" s="451">
        <f t="shared" si="0"/>
        <v>0.34069045931438324</v>
      </c>
      <c r="D16" s="452">
        <v>10010519</v>
      </c>
      <c r="E16" s="866">
        <v>10005884.57</v>
      </c>
      <c r="F16" s="866">
        <v>3408909.41</v>
      </c>
      <c r="G16" s="867" t="s">
        <v>651</v>
      </c>
    </row>
    <row r="17" spans="1:7" ht="45" customHeight="1">
      <c r="A17" s="865" t="s">
        <v>519</v>
      </c>
      <c r="B17" s="865" t="s">
        <v>520</v>
      </c>
      <c r="C17" s="451">
        <f t="shared" si="0"/>
        <v>0.99983773276503063</v>
      </c>
      <c r="D17" s="452">
        <v>21405492</v>
      </c>
      <c r="E17" s="866">
        <v>21405492</v>
      </c>
      <c r="F17" s="866">
        <v>21402018.59</v>
      </c>
      <c r="G17" s="868" t="s">
        <v>521</v>
      </c>
    </row>
    <row r="18" spans="1:7" ht="48" customHeight="1">
      <c r="A18" s="865" t="s">
        <v>522</v>
      </c>
      <c r="B18" s="865" t="s">
        <v>523</v>
      </c>
      <c r="C18" s="451">
        <f t="shared" si="0"/>
        <v>0.71222689010989015</v>
      </c>
      <c r="D18" s="452">
        <v>0</v>
      </c>
      <c r="E18" s="866">
        <v>4550000</v>
      </c>
      <c r="F18" s="866">
        <v>3240632.35</v>
      </c>
      <c r="G18" s="868" t="s">
        <v>524</v>
      </c>
    </row>
    <row r="19" spans="1:7" ht="49.5" customHeight="1">
      <c r="A19" s="865" t="s">
        <v>525</v>
      </c>
      <c r="B19" s="865" t="s">
        <v>526</v>
      </c>
      <c r="C19" s="451">
        <f t="shared" si="0"/>
        <v>0.99999975187116563</v>
      </c>
      <c r="D19" s="452">
        <v>0</v>
      </c>
      <c r="E19" s="866">
        <v>3546544.69</v>
      </c>
      <c r="F19" s="866">
        <v>3546543.81</v>
      </c>
      <c r="G19" s="868" t="s">
        <v>527</v>
      </c>
    </row>
    <row r="20" spans="1:7" ht="33.75">
      <c r="A20" s="865" t="s">
        <v>528</v>
      </c>
      <c r="B20" s="865" t="s">
        <v>529</v>
      </c>
      <c r="C20" s="451">
        <f t="shared" si="0"/>
        <v>0.99717156000000007</v>
      </c>
      <c r="D20" s="452">
        <v>0</v>
      </c>
      <c r="E20" s="866">
        <v>2750000</v>
      </c>
      <c r="F20" s="866">
        <v>2742221.79</v>
      </c>
      <c r="G20" s="868" t="s">
        <v>530</v>
      </c>
    </row>
    <row r="21" spans="1:7" ht="59.25" customHeight="1">
      <c r="A21" s="865" t="s">
        <v>531</v>
      </c>
      <c r="B21" s="865" t="s">
        <v>532</v>
      </c>
      <c r="C21" s="451">
        <f t="shared" si="0"/>
        <v>0.98349162337662333</v>
      </c>
      <c r="D21" s="452">
        <v>0</v>
      </c>
      <c r="E21" s="866">
        <v>3850000</v>
      </c>
      <c r="F21" s="866">
        <v>3786442.75</v>
      </c>
      <c r="G21" s="868" t="s">
        <v>533</v>
      </c>
    </row>
    <row r="22" spans="1:7" ht="60.75" customHeight="1">
      <c r="A22" s="865" t="s">
        <v>534</v>
      </c>
      <c r="B22" s="865" t="s">
        <v>535</v>
      </c>
      <c r="C22" s="451">
        <f t="shared" si="0"/>
        <v>0.85275541320532566</v>
      </c>
      <c r="D22" s="452">
        <v>0</v>
      </c>
      <c r="E22" s="866">
        <v>1734563.8</v>
      </c>
      <c r="F22" s="866">
        <v>1479158.67</v>
      </c>
      <c r="G22" s="868" t="s">
        <v>536</v>
      </c>
    </row>
    <row r="23" spans="1:7" ht="55.5" customHeight="1">
      <c r="A23" s="865" t="s">
        <v>537</v>
      </c>
      <c r="B23" s="865" t="s">
        <v>538</v>
      </c>
      <c r="C23" s="451">
        <f t="shared" si="0"/>
        <v>0.90296407438814374</v>
      </c>
      <c r="D23" s="452">
        <v>0</v>
      </c>
      <c r="E23" s="866">
        <v>5000000.0199999996</v>
      </c>
      <c r="F23" s="866">
        <v>4514820.3899999997</v>
      </c>
      <c r="G23" s="868" t="s">
        <v>539</v>
      </c>
    </row>
    <row r="24" spans="1:7" ht="38.25" customHeight="1">
      <c r="A24" s="865" t="s">
        <v>540</v>
      </c>
      <c r="B24" s="865" t="s">
        <v>541</v>
      </c>
      <c r="C24" s="451">
        <f t="shared" si="0"/>
        <v>0.9954538830597135</v>
      </c>
      <c r="D24" s="452">
        <v>0</v>
      </c>
      <c r="E24" s="866">
        <v>3581700.65</v>
      </c>
      <c r="F24" s="866">
        <v>3565417.82</v>
      </c>
      <c r="G24" s="868" t="s">
        <v>542</v>
      </c>
    </row>
    <row r="25" spans="1:7" ht="67.5">
      <c r="A25" s="865" t="s">
        <v>543</v>
      </c>
      <c r="B25" s="865" t="s">
        <v>544</v>
      </c>
      <c r="C25" s="451">
        <f t="shared" si="0"/>
        <v>0.86939546370370369</v>
      </c>
      <c r="D25" s="452">
        <v>0</v>
      </c>
      <c r="E25" s="866">
        <v>3375000</v>
      </c>
      <c r="F25" s="866">
        <v>2934209.69</v>
      </c>
      <c r="G25" s="868" t="s">
        <v>545</v>
      </c>
    </row>
    <row r="26" spans="1:7" ht="61.5" customHeight="1">
      <c r="A26" s="865" t="s">
        <v>546</v>
      </c>
      <c r="B26" s="865" t="s">
        <v>547</v>
      </c>
      <c r="C26" s="451">
        <f t="shared" si="0"/>
        <v>0.98567069572649579</v>
      </c>
      <c r="D26" s="452">
        <v>0</v>
      </c>
      <c r="E26" s="866">
        <v>5850000</v>
      </c>
      <c r="F26" s="866">
        <v>5766173.5700000003</v>
      </c>
      <c r="G26" s="868" t="s">
        <v>548</v>
      </c>
    </row>
    <row r="27" spans="1:7" ht="59.25" customHeight="1">
      <c r="A27" s="865" t="s">
        <v>549</v>
      </c>
      <c r="B27" s="865" t="s">
        <v>550</v>
      </c>
      <c r="C27" s="451">
        <f t="shared" si="0"/>
        <v>0.84063875126390297</v>
      </c>
      <c r="D27" s="452">
        <v>0</v>
      </c>
      <c r="E27" s="866">
        <v>19780000</v>
      </c>
      <c r="F27" s="866">
        <v>16627834.5</v>
      </c>
      <c r="G27" s="868" t="s">
        <v>551</v>
      </c>
    </row>
    <row r="28" spans="1:7" ht="63" customHeight="1">
      <c r="A28" s="865" t="s">
        <v>552</v>
      </c>
      <c r="B28" s="865" t="s">
        <v>553</v>
      </c>
      <c r="C28" s="451">
        <f t="shared" si="0"/>
        <v>1</v>
      </c>
      <c r="D28" s="452">
        <v>0</v>
      </c>
      <c r="E28" s="866">
        <v>14340500</v>
      </c>
      <c r="F28" s="866">
        <v>14340500</v>
      </c>
      <c r="G28" s="868" t="s">
        <v>554</v>
      </c>
    </row>
    <row r="29" spans="1:7" ht="25.5" customHeight="1">
      <c r="A29" s="865" t="s">
        <v>555</v>
      </c>
      <c r="B29" s="865" t="s">
        <v>556</v>
      </c>
      <c r="C29" s="451">
        <f t="shared" si="0"/>
        <v>0.98470942025000008</v>
      </c>
      <c r="D29" s="452">
        <v>40000000</v>
      </c>
      <c r="E29" s="866">
        <v>40000000</v>
      </c>
      <c r="F29" s="866">
        <v>39388376.810000002</v>
      </c>
      <c r="G29" s="869" t="s">
        <v>557</v>
      </c>
    </row>
    <row r="30" spans="1:7" ht="45.75" customHeight="1">
      <c r="A30" s="865" t="s">
        <v>558</v>
      </c>
      <c r="B30" s="865" t="s">
        <v>559</v>
      </c>
      <c r="C30" s="451">
        <f t="shared" si="0"/>
        <v>0.20295991190476192</v>
      </c>
      <c r="D30" s="452">
        <v>0</v>
      </c>
      <c r="E30" s="866">
        <v>21000000</v>
      </c>
      <c r="F30" s="866">
        <v>4262158.1500000004</v>
      </c>
      <c r="G30" s="868" t="s">
        <v>652</v>
      </c>
    </row>
    <row r="33" spans="4:6">
      <c r="D33" s="870"/>
      <c r="E33" s="870"/>
      <c r="F33" s="870"/>
    </row>
    <row r="35" spans="4:6">
      <c r="D35" s="871"/>
      <c r="E35" s="871"/>
      <c r="F35" s="871"/>
    </row>
    <row r="36" spans="4:6">
      <c r="D36" s="870"/>
      <c r="E36" s="870"/>
      <c r="F36" s="870"/>
    </row>
  </sheetData>
  <mergeCells count="8">
    <mergeCell ref="A1:G1"/>
    <mergeCell ref="A3:G3"/>
    <mergeCell ref="A4:G4"/>
    <mergeCell ref="A6:A7"/>
    <mergeCell ref="B6:B7"/>
    <mergeCell ref="C6:C7"/>
    <mergeCell ref="D6:F6"/>
    <mergeCell ref="G6:G7"/>
  </mergeCells>
  <printOptions horizontalCentered="1"/>
  <pageMargins left="0.39370078740157483" right="0.39370078740157483" top="1.5748031496062993" bottom="0.55118110236220474" header="0.31496062992125984" footer="0.31496062992125984"/>
  <pageSetup scale="70" fitToWidth="0" fitToHeight="0" pageOrder="overThenDown" orientation="landscape" r:id="rId1"/>
  <headerFooter scaleWithDoc="0">
    <oddHeader>&amp;C&amp;G</oddHeader>
    <oddFooter>&amp;C&amp;G</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23"/>
  <sheetViews>
    <sheetView showGridLines="0" view="pageLayout" topLeftCell="A16" zoomScale="70" zoomScaleNormal="70" zoomScaleSheetLayoutView="70" zoomScalePageLayoutView="70" workbookViewId="0">
      <selection activeCell="N8" sqref="N8"/>
    </sheetView>
  </sheetViews>
  <sheetFormatPr baseColWidth="10" defaultColWidth="8.7109375" defaultRowHeight="13.5"/>
  <cols>
    <col min="1" max="1" width="30.7109375" style="453" customWidth="1"/>
    <col min="2" max="2" width="30.7109375" style="475" customWidth="1"/>
    <col min="3" max="8" width="17.7109375" style="475" customWidth="1"/>
    <col min="9" max="11" width="17.7109375" style="453" customWidth="1"/>
    <col min="12" max="256" width="8.7109375" style="453"/>
    <col min="257" max="258" width="30.7109375" style="453" customWidth="1"/>
    <col min="259" max="267" width="17.7109375" style="453" customWidth="1"/>
    <col min="268" max="512" width="8.7109375" style="453"/>
    <col min="513" max="514" width="30.7109375" style="453" customWidth="1"/>
    <col min="515" max="523" width="17.7109375" style="453" customWidth="1"/>
    <col min="524" max="768" width="8.7109375" style="453"/>
    <col min="769" max="770" width="30.7109375" style="453" customWidth="1"/>
    <col min="771" max="779" width="17.7109375" style="453" customWidth="1"/>
    <col min="780" max="1024" width="8.7109375" style="453"/>
    <col min="1025" max="1026" width="30.7109375" style="453" customWidth="1"/>
    <col min="1027" max="1035" width="17.7109375" style="453" customWidth="1"/>
    <col min="1036" max="1280" width="8.7109375" style="453"/>
    <col min="1281" max="1282" width="30.7109375" style="453" customWidth="1"/>
    <col min="1283" max="1291" width="17.7109375" style="453" customWidth="1"/>
    <col min="1292" max="1536" width="8.7109375" style="453"/>
    <col min="1537" max="1538" width="30.7109375" style="453" customWidth="1"/>
    <col min="1539" max="1547" width="17.7109375" style="453" customWidth="1"/>
    <col min="1548" max="1792" width="8.7109375" style="453"/>
    <col min="1793" max="1794" width="30.7109375" style="453" customWidth="1"/>
    <col min="1795" max="1803" width="17.7109375" style="453" customWidth="1"/>
    <col min="1804" max="2048" width="8.7109375" style="453"/>
    <col min="2049" max="2050" width="30.7109375" style="453" customWidth="1"/>
    <col min="2051" max="2059" width="17.7109375" style="453" customWidth="1"/>
    <col min="2060" max="2304" width="8.7109375" style="453"/>
    <col min="2305" max="2306" width="30.7109375" style="453" customWidth="1"/>
    <col min="2307" max="2315" width="17.7109375" style="453" customWidth="1"/>
    <col min="2316" max="2560" width="8.7109375" style="453"/>
    <col min="2561" max="2562" width="30.7109375" style="453" customWidth="1"/>
    <col min="2563" max="2571" width="17.7109375" style="453" customWidth="1"/>
    <col min="2572" max="2816" width="8.7109375" style="453"/>
    <col min="2817" max="2818" width="30.7109375" style="453" customWidth="1"/>
    <col min="2819" max="2827" width="17.7109375" style="453" customWidth="1"/>
    <col min="2828" max="3072" width="8.7109375" style="453"/>
    <col min="3073" max="3074" width="30.7109375" style="453" customWidth="1"/>
    <col min="3075" max="3083" width="17.7109375" style="453" customWidth="1"/>
    <col min="3084" max="3328" width="8.7109375" style="453"/>
    <col min="3329" max="3330" width="30.7109375" style="453" customWidth="1"/>
    <col min="3331" max="3339" width="17.7109375" style="453" customWidth="1"/>
    <col min="3340" max="3584" width="8.7109375" style="453"/>
    <col min="3585" max="3586" width="30.7109375" style="453" customWidth="1"/>
    <col min="3587" max="3595" width="17.7109375" style="453" customWidth="1"/>
    <col min="3596" max="3840" width="8.7109375" style="453"/>
    <col min="3841" max="3842" width="30.7109375" style="453" customWidth="1"/>
    <col min="3843" max="3851" width="17.7109375" style="453" customWidth="1"/>
    <col min="3852" max="4096" width="8.7109375" style="453"/>
    <col min="4097" max="4098" width="30.7109375" style="453" customWidth="1"/>
    <col min="4099" max="4107" width="17.7109375" style="453" customWidth="1"/>
    <col min="4108" max="4352" width="8.7109375" style="453"/>
    <col min="4353" max="4354" width="30.7109375" style="453" customWidth="1"/>
    <col min="4355" max="4363" width="17.7109375" style="453" customWidth="1"/>
    <col min="4364" max="4608" width="8.7109375" style="453"/>
    <col min="4609" max="4610" width="30.7109375" style="453" customWidth="1"/>
    <col min="4611" max="4619" width="17.7109375" style="453" customWidth="1"/>
    <col min="4620" max="4864" width="8.7109375" style="453"/>
    <col min="4865" max="4866" width="30.7109375" style="453" customWidth="1"/>
    <col min="4867" max="4875" width="17.7109375" style="453" customWidth="1"/>
    <col min="4876" max="5120" width="8.7109375" style="453"/>
    <col min="5121" max="5122" width="30.7109375" style="453" customWidth="1"/>
    <col min="5123" max="5131" width="17.7109375" style="453" customWidth="1"/>
    <col min="5132" max="5376" width="8.7109375" style="453"/>
    <col min="5377" max="5378" width="30.7109375" style="453" customWidth="1"/>
    <col min="5379" max="5387" width="17.7109375" style="453" customWidth="1"/>
    <col min="5388" max="5632" width="8.7109375" style="453"/>
    <col min="5633" max="5634" width="30.7109375" style="453" customWidth="1"/>
    <col min="5635" max="5643" width="17.7109375" style="453" customWidth="1"/>
    <col min="5644" max="5888" width="8.7109375" style="453"/>
    <col min="5889" max="5890" width="30.7109375" style="453" customWidth="1"/>
    <col min="5891" max="5899" width="17.7109375" style="453" customWidth="1"/>
    <col min="5900" max="6144" width="8.7109375" style="453"/>
    <col min="6145" max="6146" width="30.7109375" style="453" customWidth="1"/>
    <col min="6147" max="6155" width="17.7109375" style="453" customWidth="1"/>
    <col min="6156" max="6400" width="8.7109375" style="453"/>
    <col min="6401" max="6402" width="30.7109375" style="453" customWidth="1"/>
    <col min="6403" max="6411" width="17.7109375" style="453" customWidth="1"/>
    <col min="6412" max="6656" width="8.7109375" style="453"/>
    <col min="6657" max="6658" width="30.7109375" style="453" customWidth="1"/>
    <col min="6659" max="6667" width="17.7109375" style="453" customWidth="1"/>
    <col min="6668" max="6912" width="8.7109375" style="453"/>
    <col min="6913" max="6914" width="30.7109375" style="453" customWidth="1"/>
    <col min="6915" max="6923" width="17.7109375" style="453" customWidth="1"/>
    <col min="6924" max="7168" width="8.7109375" style="453"/>
    <col min="7169" max="7170" width="30.7109375" style="453" customWidth="1"/>
    <col min="7171" max="7179" width="17.7109375" style="453" customWidth="1"/>
    <col min="7180" max="7424" width="8.7109375" style="453"/>
    <col min="7425" max="7426" width="30.7109375" style="453" customWidth="1"/>
    <col min="7427" max="7435" width="17.7109375" style="453" customWidth="1"/>
    <col min="7436" max="7680" width="8.7109375" style="453"/>
    <col min="7681" max="7682" width="30.7109375" style="453" customWidth="1"/>
    <col min="7683" max="7691" width="17.7109375" style="453" customWidth="1"/>
    <col min="7692" max="7936" width="8.7109375" style="453"/>
    <col min="7937" max="7938" width="30.7109375" style="453" customWidth="1"/>
    <col min="7939" max="7947" width="17.7109375" style="453" customWidth="1"/>
    <col min="7948" max="8192" width="8.7109375" style="453"/>
    <col min="8193" max="8194" width="30.7109375" style="453" customWidth="1"/>
    <col min="8195" max="8203" width="17.7109375" style="453" customWidth="1"/>
    <col min="8204" max="8448" width="8.7109375" style="453"/>
    <col min="8449" max="8450" width="30.7109375" style="453" customWidth="1"/>
    <col min="8451" max="8459" width="17.7109375" style="453" customWidth="1"/>
    <col min="8460" max="8704" width="8.7109375" style="453"/>
    <col min="8705" max="8706" width="30.7109375" style="453" customWidth="1"/>
    <col min="8707" max="8715" width="17.7109375" style="453" customWidth="1"/>
    <col min="8716" max="8960" width="8.7109375" style="453"/>
    <col min="8961" max="8962" width="30.7109375" style="453" customWidth="1"/>
    <col min="8963" max="8971" width="17.7109375" style="453" customWidth="1"/>
    <col min="8972" max="9216" width="8.7109375" style="453"/>
    <col min="9217" max="9218" width="30.7109375" style="453" customWidth="1"/>
    <col min="9219" max="9227" width="17.7109375" style="453" customWidth="1"/>
    <col min="9228" max="9472" width="8.7109375" style="453"/>
    <col min="9473" max="9474" width="30.7109375" style="453" customWidth="1"/>
    <col min="9475" max="9483" width="17.7109375" style="453" customWidth="1"/>
    <col min="9484" max="9728" width="8.7109375" style="453"/>
    <col min="9729" max="9730" width="30.7109375" style="453" customWidth="1"/>
    <col min="9731" max="9739" width="17.7109375" style="453" customWidth="1"/>
    <col min="9740" max="9984" width="8.7109375" style="453"/>
    <col min="9985" max="9986" width="30.7109375" style="453" customWidth="1"/>
    <col min="9987" max="9995" width="17.7109375" style="453" customWidth="1"/>
    <col min="9996" max="10240" width="8.7109375" style="453"/>
    <col min="10241" max="10242" width="30.7109375" style="453" customWidth="1"/>
    <col min="10243" max="10251" width="17.7109375" style="453" customWidth="1"/>
    <col min="10252" max="10496" width="8.7109375" style="453"/>
    <col min="10497" max="10498" width="30.7109375" style="453" customWidth="1"/>
    <col min="10499" max="10507" width="17.7109375" style="453" customWidth="1"/>
    <col min="10508" max="10752" width="8.7109375" style="453"/>
    <col min="10753" max="10754" width="30.7109375" style="453" customWidth="1"/>
    <col min="10755" max="10763" width="17.7109375" style="453" customWidth="1"/>
    <col min="10764" max="11008" width="8.7109375" style="453"/>
    <col min="11009" max="11010" width="30.7109375" style="453" customWidth="1"/>
    <col min="11011" max="11019" width="17.7109375" style="453" customWidth="1"/>
    <col min="11020" max="11264" width="8.7109375" style="453"/>
    <col min="11265" max="11266" width="30.7109375" style="453" customWidth="1"/>
    <col min="11267" max="11275" width="17.7109375" style="453" customWidth="1"/>
    <col min="11276" max="11520" width="8.7109375" style="453"/>
    <col min="11521" max="11522" width="30.7109375" style="453" customWidth="1"/>
    <col min="11523" max="11531" width="17.7109375" style="453" customWidth="1"/>
    <col min="11532" max="11776" width="8.7109375" style="453"/>
    <col min="11777" max="11778" width="30.7109375" style="453" customWidth="1"/>
    <col min="11779" max="11787" width="17.7109375" style="453" customWidth="1"/>
    <col min="11788" max="12032" width="8.7109375" style="453"/>
    <col min="12033" max="12034" width="30.7109375" style="453" customWidth="1"/>
    <col min="12035" max="12043" width="17.7109375" style="453" customWidth="1"/>
    <col min="12044" max="12288" width="8.7109375" style="453"/>
    <col min="12289" max="12290" width="30.7109375" style="453" customWidth="1"/>
    <col min="12291" max="12299" width="17.7109375" style="453" customWidth="1"/>
    <col min="12300" max="12544" width="8.7109375" style="453"/>
    <col min="12545" max="12546" width="30.7109375" style="453" customWidth="1"/>
    <col min="12547" max="12555" width="17.7109375" style="453" customWidth="1"/>
    <col min="12556" max="12800" width="8.7109375" style="453"/>
    <col min="12801" max="12802" width="30.7109375" style="453" customWidth="1"/>
    <col min="12803" max="12811" width="17.7109375" style="453" customWidth="1"/>
    <col min="12812" max="13056" width="8.7109375" style="453"/>
    <col min="13057" max="13058" width="30.7109375" style="453" customWidth="1"/>
    <col min="13059" max="13067" width="17.7109375" style="453" customWidth="1"/>
    <col min="13068" max="13312" width="8.7109375" style="453"/>
    <col min="13313" max="13314" width="30.7109375" style="453" customWidth="1"/>
    <col min="13315" max="13323" width="17.7109375" style="453" customWidth="1"/>
    <col min="13324" max="13568" width="8.7109375" style="453"/>
    <col min="13569" max="13570" width="30.7109375" style="453" customWidth="1"/>
    <col min="13571" max="13579" width="17.7109375" style="453" customWidth="1"/>
    <col min="13580" max="13824" width="8.7109375" style="453"/>
    <col min="13825" max="13826" width="30.7109375" style="453" customWidth="1"/>
    <col min="13827" max="13835" width="17.7109375" style="453" customWidth="1"/>
    <col min="13836" max="14080" width="8.7109375" style="453"/>
    <col min="14081" max="14082" width="30.7109375" style="453" customWidth="1"/>
    <col min="14083" max="14091" width="17.7109375" style="453" customWidth="1"/>
    <col min="14092" max="14336" width="8.7109375" style="453"/>
    <col min="14337" max="14338" width="30.7109375" style="453" customWidth="1"/>
    <col min="14339" max="14347" width="17.7109375" style="453" customWidth="1"/>
    <col min="14348" max="14592" width="8.7109375" style="453"/>
    <col min="14593" max="14594" width="30.7109375" style="453" customWidth="1"/>
    <col min="14595" max="14603" width="17.7109375" style="453" customWidth="1"/>
    <col min="14604" max="14848" width="8.7109375" style="453"/>
    <col min="14849" max="14850" width="30.7109375" style="453" customWidth="1"/>
    <col min="14851" max="14859" width="17.7109375" style="453" customWidth="1"/>
    <col min="14860" max="15104" width="8.7109375" style="453"/>
    <col min="15105" max="15106" width="30.7109375" style="453" customWidth="1"/>
    <col min="15107" max="15115" width="17.7109375" style="453" customWidth="1"/>
    <col min="15116" max="15360" width="8.7109375" style="453"/>
    <col min="15361" max="15362" width="30.7109375" style="453" customWidth="1"/>
    <col min="15363" max="15371" width="17.7109375" style="453" customWidth="1"/>
    <col min="15372" max="15616" width="8.7109375" style="453"/>
    <col min="15617" max="15618" width="30.7109375" style="453" customWidth="1"/>
    <col min="15619" max="15627" width="17.7109375" style="453" customWidth="1"/>
    <col min="15628" max="15872" width="8.7109375" style="453"/>
    <col min="15873" max="15874" width="30.7109375" style="453" customWidth="1"/>
    <col min="15875" max="15883" width="17.7109375" style="453" customWidth="1"/>
    <col min="15884" max="16128" width="8.7109375" style="453"/>
    <col min="16129" max="16130" width="30.7109375" style="453" customWidth="1"/>
    <col min="16131" max="16139" width="17.7109375" style="453" customWidth="1"/>
    <col min="16140" max="16384" width="8.7109375" style="453"/>
  </cols>
  <sheetData>
    <row r="1" spans="1:11" ht="35.1" customHeight="1">
      <c r="A1" s="802" t="s">
        <v>179</v>
      </c>
      <c r="B1" s="803"/>
      <c r="C1" s="803"/>
      <c r="D1" s="803"/>
      <c r="E1" s="803"/>
      <c r="F1" s="803"/>
      <c r="G1" s="803"/>
      <c r="H1" s="803"/>
      <c r="I1" s="803"/>
      <c r="J1" s="803"/>
      <c r="K1" s="804"/>
    </row>
    <row r="2" spans="1:11" ht="7.5" customHeight="1">
      <c r="A2" s="454"/>
      <c r="B2" s="455"/>
      <c r="C2" s="455"/>
      <c r="D2" s="455"/>
      <c r="E2" s="455"/>
      <c r="F2" s="455"/>
      <c r="G2" s="455"/>
      <c r="H2" s="455"/>
      <c r="I2" s="455"/>
      <c r="J2" s="455"/>
      <c r="K2" s="456"/>
    </row>
    <row r="3" spans="1:11" ht="20.100000000000001" customHeight="1">
      <c r="A3" s="799" t="s">
        <v>408</v>
      </c>
      <c r="B3" s="800"/>
      <c r="C3" s="800"/>
      <c r="D3" s="800"/>
      <c r="E3" s="800"/>
      <c r="F3" s="800"/>
      <c r="G3" s="800"/>
      <c r="H3" s="800"/>
      <c r="I3" s="800"/>
      <c r="J3" s="800"/>
      <c r="K3" s="801"/>
    </row>
    <row r="4" spans="1:11" ht="20.100000000000001" customHeight="1">
      <c r="A4" s="799" t="s">
        <v>205</v>
      </c>
      <c r="B4" s="800"/>
      <c r="C4" s="800"/>
      <c r="D4" s="800"/>
      <c r="E4" s="800"/>
      <c r="F4" s="800"/>
      <c r="G4" s="800"/>
      <c r="H4" s="800"/>
      <c r="I4" s="800"/>
      <c r="J4" s="800"/>
      <c r="K4" s="801"/>
    </row>
    <row r="5" spans="1:11" ht="6" customHeight="1">
      <c r="A5" s="457"/>
      <c r="B5" s="458"/>
      <c r="C5" s="458"/>
      <c r="D5" s="458"/>
      <c r="E5" s="458"/>
      <c r="F5" s="458"/>
      <c r="G5" s="458"/>
      <c r="H5" s="458"/>
      <c r="I5" s="455"/>
      <c r="J5" s="455"/>
      <c r="K5" s="456"/>
    </row>
    <row r="6" spans="1:11" ht="22.9" customHeight="1">
      <c r="A6" s="805" t="s">
        <v>180</v>
      </c>
      <c r="B6" s="806"/>
      <c r="C6" s="806"/>
      <c r="D6" s="806"/>
      <c r="E6" s="806"/>
      <c r="F6" s="806"/>
      <c r="G6" s="806"/>
      <c r="H6" s="806"/>
      <c r="I6" s="806"/>
      <c r="J6" s="806"/>
      <c r="K6" s="807"/>
    </row>
    <row r="7" spans="1:11" ht="6.75" customHeight="1">
      <c r="A7" s="459"/>
      <c r="B7" s="460"/>
      <c r="C7" s="460"/>
      <c r="D7" s="460"/>
      <c r="E7" s="460"/>
      <c r="F7" s="460"/>
      <c r="G7" s="460"/>
      <c r="H7" s="460"/>
      <c r="I7" s="455"/>
      <c r="J7" s="455"/>
      <c r="K7" s="456"/>
    </row>
    <row r="8" spans="1:11" ht="25.5">
      <c r="A8" s="461" t="s">
        <v>181</v>
      </c>
      <c r="B8" s="461" t="s">
        <v>182</v>
      </c>
      <c r="C8" s="461" t="s">
        <v>183</v>
      </c>
      <c r="D8" s="461" t="s">
        <v>184</v>
      </c>
      <c r="E8" s="461" t="s">
        <v>185</v>
      </c>
      <c r="F8" s="461" t="s">
        <v>186</v>
      </c>
      <c r="G8" s="461" t="s">
        <v>187</v>
      </c>
      <c r="H8" s="461" t="s">
        <v>188</v>
      </c>
      <c r="I8" s="461" t="s">
        <v>189</v>
      </c>
      <c r="J8" s="461" t="s">
        <v>198</v>
      </c>
      <c r="K8" s="461" t="s">
        <v>190</v>
      </c>
    </row>
    <row r="9" spans="1:11" ht="13.5" customHeight="1">
      <c r="A9" s="462" t="s">
        <v>1</v>
      </c>
      <c r="B9" s="462" t="s">
        <v>2</v>
      </c>
      <c r="C9" s="462" t="s">
        <v>6</v>
      </c>
      <c r="D9" s="462" t="s">
        <v>3</v>
      </c>
      <c r="E9" s="462" t="s">
        <v>4</v>
      </c>
      <c r="F9" s="462" t="s">
        <v>5</v>
      </c>
      <c r="G9" s="462" t="s">
        <v>7</v>
      </c>
      <c r="H9" s="462" t="s">
        <v>8</v>
      </c>
      <c r="I9" s="462" t="s">
        <v>9</v>
      </c>
      <c r="J9" s="462" t="s">
        <v>10</v>
      </c>
      <c r="K9" s="462" t="s">
        <v>11</v>
      </c>
    </row>
    <row r="10" spans="1:11" ht="83.65" customHeight="1">
      <c r="A10" s="463"/>
      <c r="B10" s="464"/>
      <c r="C10" s="464"/>
      <c r="D10" s="464"/>
      <c r="E10" s="465"/>
      <c r="F10" s="465"/>
      <c r="G10" s="464"/>
      <c r="H10" s="465"/>
      <c r="I10" s="465"/>
      <c r="J10" s="465"/>
      <c r="K10" s="466"/>
    </row>
    <row r="11" spans="1:11" ht="83.65" customHeight="1">
      <c r="A11" s="467"/>
      <c r="B11" s="468"/>
      <c r="C11" s="468"/>
      <c r="D11" s="468"/>
      <c r="E11" s="469"/>
      <c r="F11" s="469"/>
      <c r="G11" s="468"/>
      <c r="H11" s="469"/>
      <c r="I11" s="469"/>
      <c r="J11" s="469"/>
      <c r="K11" s="470"/>
    </row>
    <row r="12" spans="1:11" ht="83.65" customHeight="1">
      <c r="A12" s="467"/>
      <c r="B12" s="468"/>
      <c r="C12" s="468"/>
      <c r="D12" s="468"/>
      <c r="E12" s="469"/>
      <c r="F12" s="469"/>
      <c r="G12" s="468"/>
      <c r="H12" s="469"/>
      <c r="I12" s="469"/>
      <c r="J12" s="469"/>
      <c r="K12" s="470"/>
    </row>
    <row r="13" spans="1:11" ht="83.65" customHeight="1">
      <c r="A13" s="467"/>
      <c r="B13" s="468"/>
      <c r="C13" s="468"/>
      <c r="D13" s="468"/>
      <c r="E13" s="469"/>
      <c r="F13" s="469"/>
      <c r="G13" s="468"/>
      <c r="H13" s="469"/>
      <c r="I13" s="469"/>
      <c r="J13" s="469"/>
      <c r="K13" s="470"/>
    </row>
    <row r="14" spans="1:11" ht="83.65" customHeight="1">
      <c r="A14" s="467"/>
      <c r="B14" s="468"/>
      <c r="C14" s="468"/>
      <c r="D14" s="468"/>
      <c r="E14" s="469"/>
      <c r="F14" s="469"/>
      <c r="G14" s="468"/>
      <c r="H14" s="469"/>
      <c r="I14" s="469"/>
      <c r="J14" s="469"/>
      <c r="K14" s="470"/>
    </row>
    <row r="15" spans="1:11" ht="83.65" customHeight="1">
      <c r="A15" s="467"/>
      <c r="B15" s="468"/>
      <c r="C15" s="468"/>
      <c r="D15" s="468"/>
      <c r="E15" s="469"/>
      <c r="F15" s="469"/>
      <c r="G15" s="468"/>
      <c r="H15" s="469"/>
      <c r="I15" s="469"/>
      <c r="J15" s="469"/>
      <c r="K15" s="470"/>
    </row>
    <row r="16" spans="1:11" ht="83.65" customHeight="1">
      <c r="A16" s="471"/>
      <c r="B16" s="472"/>
      <c r="C16" s="472"/>
      <c r="D16" s="472"/>
      <c r="E16" s="470"/>
      <c r="F16" s="470"/>
      <c r="G16" s="473"/>
      <c r="H16" s="470"/>
      <c r="I16" s="470"/>
      <c r="J16" s="470"/>
      <c r="K16" s="470"/>
    </row>
    <row r="17" spans="1:9" ht="15">
      <c r="A17" s="474"/>
    </row>
    <row r="18" spans="1:9" ht="15">
      <c r="A18" s="474"/>
    </row>
    <row r="19" spans="1:9" ht="15">
      <c r="A19" s="474"/>
    </row>
    <row r="20" spans="1:9" ht="15">
      <c r="A20" s="474"/>
    </row>
    <row r="21" spans="1:9" ht="15">
      <c r="A21" s="474"/>
    </row>
    <row r="22" spans="1:9" s="475" customFormat="1" ht="15">
      <c r="A22" s="474"/>
      <c r="I22" s="453"/>
    </row>
    <row r="23" spans="1:9" s="475" customFormat="1" ht="15">
      <c r="A23" s="474"/>
      <c r="I23" s="453"/>
    </row>
  </sheetData>
  <mergeCells count="4">
    <mergeCell ref="A1:K1"/>
    <mergeCell ref="A6:K6"/>
    <mergeCell ref="A3:K3"/>
    <mergeCell ref="A4:K4"/>
  </mergeCells>
  <conditionalFormatting sqref="A5">
    <cfRule type="cellIs" dxfId="8"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59" orientation="landscape" r:id="rId1"/>
  <headerFooter scaleWithDoc="0">
    <oddHeader>&amp;C&amp;G</oddHeader>
    <oddFooter>&amp;C&amp;G</oddFooter>
  </headerFooter>
  <drawing r:id="rId2"/>
  <legacyDrawingHF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30"/>
  <sheetViews>
    <sheetView showGridLines="0" view="pageLayout" topLeftCell="A4" zoomScaleNormal="100" workbookViewId="0">
      <selection activeCell="J27" sqref="J27"/>
    </sheetView>
  </sheetViews>
  <sheetFormatPr baseColWidth="10" defaultRowHeight="13.5"/>
  <cols>
    <col min="1" max="1" width="35.7109375" style="318" customWidth="1"/>
    <col min="2" max="2" width="16.28515625" style="318" customWidth="1"/>
    <col min="3" max="3" width="15" style="318" customWidth="1"/>
    <col min="4" max="4" width="19" style="318" customWidth="1"/>
    <col min="5" max="5" width="15.7109375" style="318" customWidth="1"/>
    <col min="6" max="6" width="45.7109375" style="318" customWidth="1"/>
    <col min="7" max="256" width="11.42578125" style="318"/>
    <col min="257" max="257" width="35.7109375" style="318" customWidth="1"/>
    <col min="258" max="258" width="16.28515625" style="318" customWidth="1"/>
    <col min="259" max="259" width="15" style="318" customWidth="1"/>
    <col min="260" max="260" width="19" style="318" customWidth="1"/>
    <col min="261" max="261" width="15.7109375" style="318" customWidth="1"/>
    <col min="262" max="262" width="45.7109375" style="318" customWidth="1"/>
    <col min="263" max="512" width="11.42578125" style="318"/>
    <col min="513" max="513" width="35.7109375" style="318" customWidth="1"/>
    <col min="514" max="514" width="16.28515625" style="318" customWidth="1"/>
    <col min="515" max="515" width="15" style="318" customWidth="1"/>
    <col min="516" max="516" width="19" style="318" customWidth="1"/>
    <col min="517" max="517" width="15.7109375" style="318" customWidth="1"/>
    <col min="518" max="518" width="45.7109375" style="318" customWidth="1"/>
    <col min="519" max="768" width="11.42578125" style="318"/>
    <col min="769" max="769" width="35.7109375" style="318" customWidth="1"/>
    <col min="770" max="770" width="16.28515625" style="318" customWidth="1"/>
    <col min="771" max="771" width="15" style="318" customWidth="1"/>
    <col min="772" max="772" width="19" style="318" customWidth="1"/>
    <col min="773" max="773" width="15.7109375" style="318" customWidth="1"/>
    <col min="774" max="774" width="45.7109375" style="318" customWidth="1"/>
    <col min="775" max="1024" width="11.42578125" style="318"/>
    <col min="1025" max="1025" width="35.7109375" style="318" customWidth="1"/>
    <col min="1026" max="1026" width="16.28515625" style="318" customWidth="1"/>
    <col min="1027" max="1027" width="15" style="318" customWidth="1"/>
    <col min="1028" max="1028" width="19" style="318" customWidth="1"/>
    <col min="1029" max="1029" width="15.7109375" style="318" customWidth="1"/>
    <col min="1030" max="1030" width="45.7109375" style="318" customWidth="1"/>
    <col min="1031" max="1280" width="11.42578125" style="318"/>
    <col min="1281" max="1281" width="35.7109375" style="318" customWidth="1"/>
    <col min="1282" max="1282" width="16.28515625" style="318" customWidth="1"/>
    <col min="1283" max="1283" width="15" style="318" customWidth="1"/>
    <col min="1284" max="1284" width="19" style="318" customWidth="1"/>
    <col min="1285" max="1285" width="15.7109375" style="318" customWidth="1"/>
    <col min="1286" max="1286" width="45.7109375" style="318" customWidth="1"/>
    <col min="1287" max="1536" width="11.42578125" style="318"/>
    <col min="1537" max="1537" width="35.7109375" style="318" customWidth="1"/>
    <col min="1538" max="1538" width="16.28515625" style="318" customWidth="1"/>
    <col min="1539" max="1539" width="15" style="318" customWidth="1"/>
    <col min="1540" max="1540" width="19" style="318" customWidth="1"/>
    <col min="1541" max="1541" width="15.7109375" style="318" customWidth="1"/>
    <col min="1542" max="1542" width="45.7109375" style="318" customWidth="1"/>
    <col min="1543" max="1792" width="11.42578125" style="318"/>
    <col min="1793" max="1793" width="35.7109375" style="318" customWidth="1"/>
    <col min="1794" max="1794" width="16.28515625" style="318" customWidth="1"/>
    <col min="1795" max="1795" width="15" style="318" customWidth="1"/>
    <col min="1796" max="1796" width="19" style="318" customWidth="1"/>
    <col min="1797" max="1797" width="15.7109375" style="318" customWidth="1"/>
    <col min="1798" max="1798" width="45.7109375" style="318" customWidth="1"/>
    <col min="1799" max="2048" width="11.42578125" style="318"/>
    <col min="2049" max="2049" width="35.7109375" style="318" customWidth="1"/>
    <col min="2050" max="2050" width="16.28515625" style="318" customWidth="1"/>
    <col min="2051" max="2051" width="15" style="318" customWidth="1"/>
    <col min="2052" max="2052" width="19" style="318" customWidth="1"/>
    <col min="2053" max="2053" width="15.7109375" style="318" customWidth="1"/>
    <col min="2054" max="2054" width="45.7109375" style="318" customWidth="1"/>
    <col min="2055" max="2304" width="11.42578125" style="318"/>
    <col min="2305" max="2305" width="35.7109375" style="318" customWidth="1"/>
    <col min="2306" max="2306" width="16.28515625" style="318" customWidth="1"/>
    <col min="2307" max="2307" width="15" style="318" customWidth="1"/>
    <col min="2308" max="2308" width="19" style="318" customWidth="1"/>
    <col min="2309" max="2309" width="15.7109375" style="318" customWidth="1"/>
    <col min="2310" max="2310" width="45.7109375" style="318" customWidth="1"/>
    <col min="2311" max="2560" width="11.42578125" style="318"/>
    <col min="2561" max="2561" width="35.7109375" style="318" customWidth="1"/>
    <col min="2562" max="2562" width="16.28515625" style="318" customWidth="1"/>
    <col min="2563" max="2563" width="15" style="318" customWidth="1"/>
    <col min="2564" max="2564" width="19" style="318" customWidth="1"/>
    <col min="2565" max="2565" width="15.7109375" style="318" customWidth="1"/>
    <col min="2566" max="2566" width="45.7109375" style="318" customWidth="1"/>
    <col min="2567" max="2816" width="11.42578125" style="318"/>
    <col min="2817" max="2817" width="35.7109375" style="318" customWidth="1"/>
    <col min="2818" max="2818" width="16.28515625" style="318" customWidth="1"/>
    <col min="2819" max="2819" width="15" style="318" customWidth="1"/>
    <col min="2820" max="2820" width="19" style="318" customWidth="1"/>
    <col min="2821" max="2821" width="15.7109375" style="318" customWidth="1"/>
    <col min="2822" max="2822" width="45.7109375" style="318" customWidth="1"/>
    <col min="2823" max="3072" width="11.42578125" style="318"/>
    <col min="3073" max="3073" width="35.7109375" style="318" customWidth="1"/>
    <col min="3074" max="3074" width="16.28515625" style="318" customWidth="1"/>
    <col min="3075" max="3075" width="15" style="318" customWidth="1"/>
    <col min="3076" max="3076" width="19" style="318" customWidth="1"/>
    <col min="3077" max="3077" width="15.7109375" style="318" customWidth="1"/>
    <col min="3078" max="3078" width="45.7109375" style="318" customWidth="1"/>
    <col min="3079" max="3328" width="11.42578125" style="318"/>
    <col min="3329" max="3329" width="35.7109375" style="318" customWidth="1"/>
    <col min="3330" max="3330" width="16.28515625" style="318" customWidth="1"/>
    <col min="3331" max="3331" width="15" style="318" customWidth="1"/>
    <col min="3332" max="3332" width="19" style="318" customWidth="1"/>
    <col min="3333" max="3333" width="15.7109375" style="318" customWidth="1"/>
    <col min="3334" max="3334" width="45.7109375" style="318" customWidth="1"/>
    <col min="3335" max="3584" width="11.42578125" style="318"/>
    <col min="3585" max="3585" width="35.7109375" style="318" customWidth="1"/>
    <col min="3586" max="3586" width="16.28515625" style="318" customWidth="1"/>
    <col min="3587" max="3587" width="15" style="318" customWidth="1"/>
    <col min="3588" max="3588" width="19" style="318" customWidth="1"/>
    <col min="3589" max="3589" width="15.7109375" style="318" customWidth="1"/>
    <col min="3590" max="3590" width="45.7109375" style="318" customWidth="1"/>
    <col min="3591" max="3840" width="11.42578125" style="318"/>
    <col min="3841" max="3841" width="35.7109375" style="318" customWidth="1"/>
    <col min="3842" max="3842" width="16.28515625" style="318" customWidth="1"/>
    <col min="3843" max="3843" width="15" style="318" customWidth="1"/>
    <col min="3844" max="3844" width="19" style="318" customWidth="1"/>
    <col min="3845" max="3845" width="15.7109375" style="318" customWidth="1"/>
    <col min="3846" max="3846" width="45.7109375" style="318" customWidth="1"/>
    <col min="3847" max="4096" width="11.42578125" style="318"/>
    <col min="4097" max="4097" width="35.7109375" style="318" customWidth="1"/>
    <col min="4098" max="4098" width="16.28515625" style="318" customWidth="1"/>
    <col min="4099" max="4099" width="15" style="318" customWidth="1"/>
    <col min="4100" max="4100" width="19" style="318" customWidth="1"/>
    <col min="4101" max="4101" width="15.7109375" style="318" customWidth="1"/>
    <col min="4102" max="4102" width="45.7109375" style="318" customWidth="1"/>
    <col min="4103" max="4352" width="11.42578125" style="318"/>
    <col min="4353" max="4353" width="35.7109375" style="318" customWidth="1"/>
    <col min="4354" max="4354" width="16.28515625" style="318" customWidth="1"/>
    <col min="4355" max="4355" width="15" style="318" customWidth="1"/>
    <col min="4356" max="4356" width="19" style="318" customWidth="1"/>
    <col min="4357" max="4357" width="15.7109375" style="318" customWidth="1"/>
    <col min="4358" max="4358" width="45.7109375" style="318" customWidth="1"/>
    <col min="4359" max="4608" width="11.42578125" style="318"/>
    <col min="4609" max="4609" width="35.7109375" style="318" customWidth="1"/>
    <col min="4610" max="4610" width="16.28515625" style="318" customWidth="1"/>
    <col min="4611" max="4611" width="15" style="318" customWidth="1"/>
    <col min="4612" max="4612" width="19" style="318" customWidth="1"/>
    <col min="4613" max="4613" width="15.7109375" style="318" customWidth="1"/>
    <col min="4614" max="4614" width="45.7109375" style="318" customWidth="1"/>
    <col min="4615" max="4864" width="11.42578125" style="318"/>
    <col min="4865" max="4865" width="35.7109375" style="318" customWidth="1"/>
    <col min="4866" max="4866" width="16.28515625" style="318" customWidth="1"/>
    <col min="4867" max="4867" width="15" style="318" customWidth="1"/>
    <col min="4868" max="4868" width="19" style="318" customWidth="1"/>
    <col min="4869" max="4869" width="15.7109375" style="318" customWidth="1"/>
    <col min="4870" max="4870" width="45.7109375" style="318" customWidth="1"/>
    <col min="4871" max="5120" width="11.42578125" style="318"/>
    <col min="5121" max="5121" width="35.7109375" style="318" customWidth="1"/>
    <col min="5122" max="5122" width="16.28515625" style="318" customWidth="1"/>
    <col min="5123" max="5123" width="15" style="318" customWidth="1"/>
    <col min="5124" max="5124" width="19" style="318" customWidth="1"/>
    <col min="5125" max="5125" width="15.7109375" style="318" customWidth="1"/>
    <col min="5126" max="5126" width="45.7109375" style="318" customWidth="1"/>
    <col min="5127" max="5376" width="11.42578125" style="318"/>
    <col min="5377" max="5377" width="35.7109375" style="318" customWidth="1"/>
    <col min="5378" max="5378" width="16.28515625" style="318" customWidth="1"/>
    <col min="5379" max="5379" width="15" style="318" customWidth="1"/>
    <col min="5380" max="5380" width="19" style="318" customWidth="1"/>
    <col min="5381" max="5381" width="15.7109375" style="318" customWidth="1"/>
    <col min="5382" max="5382" width="45.7109375" style="318" customWidth="1"/>
    <col min="5383" max="5632" width="11.42578125" style="318"/>
    <col min="5633" max="5633" width="35.7109375" style="318" customWidth="1"/>
    <col min="5634" max="5634" width="16.28515625" style="318" customWidth="1"/>
    <col min="5635" max="5635" width="15" style="318" customWidth="1"/>
    <col min="5636" max="5636" width="19" style="318" customWidth="1"/>
    <col min="5637" max="5637" width="15.7109375" style="318" customWidth="1"/>
    <col min="5638" max="5638" width="45.7109375" style="318" customWidth="1"/>
    <col min="5639" max="5888" width="11.42578125" style="318"/>
    <col min="5889" max="5889" width="35.7109375" style="318" customWidth="1"/>
    <col min="5890" max="5890" width="16.28515625" style="318" customWidth="1"/>
    <col min="5891" max="5891" width="15" style="318" customWidth="1"/>
    <col min="5892" max="5892" width="19" style="318" customWidth="1"/>
    <col min="5893" max="5893" width="15.7109375" style="318" customWidth="1"/>
    <col min="5894" max="5894" width="45.7109375" style="318" customWidth="1"/>
    <col min="5895" max="6144" width="11.42578125" style="318"/>
    <col min="6145" max="6145" width="35.7109375" style="318" customWidth="1"/>
    <col min="6146" max="6146" width="16.28515625" style="318" customWidth="1"/>
    <col min="6147" max="6147" width="15" style="318" customWidth="1"/>
    <col min="6148" max="6148" width="19" style="318" customWidth="1"/>
    <col min="6149" max="6149" width="15.7109375" style="318" customWidth="1"/>
    <col min="6150" max="6150" width="45.7109375" style="318" customWidth="1"/>
    <col min="6151" max="6400" width="11.42578125" style="318"/>
    <col min="6401" max="6401" width="35.7109375" style="318" customWidth="1"/>
    <col min="6402" max="6402" width="16.28515625" style="318" customWidth="1"/>
    <col min="6403" max="6403" width="15" style="318" customWidth="1"/>
    <col min="6404" max="6404" width="19" style="318" customWidth="1"/>
    <col min="6405" max="6405" width="15.7109375" style="318" customWidth="1"/>
    <col min="6406" max="6406" width="45.7109375" style="318" customWidth="1"/>
    <col min="6407" max="6656" width="11.42578125" style="318"/>
    <col min="6657" max="6657" width="35.7109375" style="318" customWidth="1"/>
    <col min="6658" max="6658" width="16.28515625" style="318" customWidth="1"/>
    <col min="6659" max="6659" width="15" style="318" customWidth="1"/>
    <col min="6660" max="6660" width="19" style="318" customWidth="1"/>
    <col min="6661" max="6661" width="15.7109375" style="318" customWidth="1"/>
    <col min="6662" max="6662" width="45.7109375" style="318" customWidth="1"/>
    <col min="6663" max="6912" width="11.42578125" style="318"/>
    <col min="6913" max="6913" width="35.7109375" style="318" customWidth="1"/>
    <col min="6914" max="6914" width="16.28515625" style="318" customWidth="1"/>
    <col min="6915" max="6915" width="15" style="318" customWidth="1"/>
    <col min="6916" max="6916" width="19" style="318" customWidth="1"/>
    <col min="6917" max="6917" width="15.7109375" style="318" customWidth="1"/>
    <col min="6918" max="6918" width="45.7109375" style="318" customWidth="1"/>
    <col min="6919" max="7168" width="11.42578125" style="318"/>
    <col min="7169" max="7169" width="35.7109375" style="318" customWidth="1"/>
    <col min="7170" max="7170" width="16.28515625" style="318" customWidth="1"/>
    <col min="7171" max="7171" width="15" style="318" customWidth="1"/>
    <col min="7172" max="7172" width="19" style="318" customWidth="1"/>
    <col min="7173" max="7173" width="15.7109375" style="318" customWidth="1"/>
    <col min="7174" max="7174" width="45.7109375" style="318" customWidth="1"/>
    <col min="7175" max="7424" width="11.42578125" style="318"/>
    <col min="7425" max="7425" width="35.7109375" style="318" customWidth="1"/>
    <col min="7426" max="7426" width="16.28515625" style="318" customWidth="1"/>
    <col min="7427" max="7427" width="15" style="318" customWidth="1"/>
    <col min="7428" max="7428" width="19" style="318" customWidth="1"/>
    <col min="7429" max="7429" width="15.7109375" style="318" customWidth="1"/>
    <col min="7430" max="7430" width="45.7109375" style="318" customWidth="1"/>
    <col min="7431" max="7680" width="11.42578125" style="318"/>
    <col min="7681" max="7681" width="35.7109375" style="318" customWidth="1"/>
    <col min="7682" max="7682" width="16.28515625" style="318" customWidth="1"/>
    <col min="7683" max="7683" width="15" style="318" customWidth="1"/>
    <col min="7684" max="7684" width="19" style="318" customWidth="1"/>
    <col min="7685" max="7685" width="15.7109375" style="318" customWidth="1"/>
    <col min="7686" max="7686" width="45.7109375" style="318" customWidth="1"/>
    <col min="7687" max="7936" width="11.42578125" style="318"/>
    <col min="7937" max="7937" width="35.7109375" style="318" customWidth="1"/>
    <col min="7938" max="7938" width="16.28515625" style="318" customWidth="1"/>
    <col min="7939" max="7939" width="15" style="318" customWidth="1"/>
    <col min="7940" max="7940" width="19" style="318" customWidth="1"/>
    <col min="7941" max="7941" width="15.7109375" style="318" customWidth="1"/>
    <col min="7942" max="7942" width="45.7109375" style="318" customWidth="1"/>
    <col min="7943" max="8192" width="11.42578125" style="318"/>
    <col min="8193" max="8193" width="35.7109375" style="318" customWidth="1"/>
    <col min="8194" max="8194" width="16.28515625" style="318" customWidth="1"/>
    <col min="8195" max="8195" width="15" style="318" customWidth="1"/>
    <col min="8196" max="8196" width="19" style="318" customWidth="1"/>
    <col min="8197" max="8197" width="15.7109375" style="318" customWidth="1"/>
    <col min="8198" max="8198" width="45.7109375" style="318" customWidth="1"/>
    <col min="8199" max="8448" width="11.42578125" style="318"/>
    <col min="8449" max="8449" width="35.7109375" style="318" customWidth="1"/>
    <col min="8450" max="8450" width="16.28515625" style="318" customWidth="1"/>
    <col min="8451" max="8451" width="15" style="318" customWidth="1"/>
    <col min="8452" max="8452" width="19" style="318" customWidth="1"/>
    <col min="8453" max="8453" width="15.7109375" style="318" customWidth="1"/>
    <col min="8454" max="8454" width="45.7109375" style="318" customWidth="1"/>
    <col min="8455" max="8704" width="11.42578125" style="318"/>
    <col min="8705" max="8705" width="35.7109375" style="318" customWidth="1"/>
    <col min="8706" max="8706" width="16.28515625" style="318" customWidth="1"/>
    <col min="8707" max="8707" width="15" style="318" customWidth="1"/>
    <col min="8708" max="8708" width="19" style="318" customWidth="1"/>
    <col min="8709" max="8709" width="15.7109375" style="318" customWidth="1"/>
    <col min="8710" max="8710" width="45.7109375" style="318" customWidth="1"/>
    <col min="8711" max="8960" width="11.42578125" style="318"/>
    <col min="8961" max="8961" width="35.7109375" style="318" customWidth="1"/>
    <col min="8962" max="8962" width="16.28515625" style="318" customWidth="1"/>
    <col min="8963" max="8963" width="15" style="318" customWidth="1"/>
    <col min="8964" max="8964" width="19" style="318" customWidth="1"/>
    <col min="8965" max="8965" width="15.7109375" style="318" customWidth="1"/>
    <col min="8966" max="8966" width="45.7109375" style="318" customWidth="1"/>
    <col min="8967" max="9216" width="11.42578125" style="318"/>
    <col min="9217" max="9217" width="35.7109375" style="318" customWidth="1"/>
    <col min="9218" max="9218" width="16.28515625" style="318" customWidth="1"/>
    <col min="9219" max="9219" width="15" style="318" customWidth="1"/>
    <col min="9220" max="9220" width="19" style="318" customWidth="1"/>
    <col min="9221" max="9221" width="15.7109375" style="318" customWidth="1"/>
    <col min="9222" max="9222" width="45.7109375" style="318" customWidth="1"/>
    <col min="9223" max="9472" width="11.42578125" style="318"/>
    <col min="9473" max="9473" width="35.7109375" style="318" customWidth="1"/>
    <col min="9474" max="9474" width="16.28515625" style="318" customWidth="1"/>
    <col min="9475" max="9475" width="15" style="318" customWidth="1"/>
    <col min="9476" max="9476" width="19" style="318" customWidth="1"/>
    <col min="9477" max="9477" width="15.7109375" style="318" customWidth="1"/>
    <col min="9478" max="9478" width="45.7109375" style="318" customWidth="1"/>
    <col min="9479" max="9728" width="11.42578125" style="318"/>
    <col min="9729" max="9729" width="35.7109375" style="318" customWidth="1"/>
    <col min="9730" max="9730" width="16.28515625" style="318" customWidth="1"/>
    <col min="9731" max="9731" width="15" style="318" customWidth="1"/>
    <col min="9732" max="9732" width="19" style="318" customWidth="1"/>
    <col min="9733" max="9733" width="15.7109375" style="318" customWidth="1"/>
    <col min="9734" max="9734" width="45.7109375" style="318" customWidth="1"/>
    <col min="9735" max="9984" width="11.42578125" style="318"/>
    <col min="9985" max="9985" width="35.7109375" style="318" customWidth="1"/>
    <col min="9986" max="9986" width="16.28515625" style="318" customWidth="1"/>
    <col min="9987" max="9987" width="15" style="318" customWidth="1"/>
    <col min="9988" max="9988" width="19" style="318" customWidth="1"/>
    <col min="9989" max="9989" width="15.7109375" style="318" customWidth="1"/>
    <col min="9990" max="9990" width="45.7109375" style="318" customWidth="1"/>
    <col min="9991" max="10240" width="11.42578125" style="318"/>
    <col min="10241" max="10241" width="35.7109375" style="318" customWidth="1"/>
    <col min="10242" max="10242" width="16.28515625" style="318" customWidth="1"/>
    <col min="10243" max="10243" width="15" style="318" customWidth="1"/>
    <col min="10244" max="10244" width="19" style="318" customWidth="1"/>
    <col min="10245" max="10245" width="15.7109375" style="318" customWidth="1"/>
    <col min="10246" max="10246" width="45.7109375" style="318" customWidth="1"/>
    <col min="10247" max="10496" width="11.42578125" style="318"/>
    <col min="10497" max="10497" width="35.7109375" style="318" customWidth="1"/>
    <col min="10498" max="10498" width="16.28515625" style="318" customWidth="1"/>
    <col min="10499" max="10499" width="15" style="318" customWidth="1"/>
    <col min="10500" max="10500" width="19" style="318" customWidth="1"/>
    <col min="10501" max="10501" width="15.7109375" style="318" customWidth="1"/>
    <col min="10502" max="10502" width="45.7109375" style="318" customWidth="1"/>
    <col min="10503" max="10752" width="11.42578125" style="318"/>
    <col min="10753" max="10753" width="35.7109375" style="318" customWidth="1"/>
    <col min="10754" max="10754" width="16.28515625" style="318" customWidth="1"/>
    <col min="10755" max="10755" width="15" style="318" customWidth="1"/>
    <col min="10756" max="10756" width="19" style="318" customWidth="1"/>
    <col min="10757" max="10757" width="15.7109375" style="318" customWidth="1"/>
    <col min="10758" max="10758" width="45.7109375" style="318" customWidth="1"/>
    <col min="10759" max="11008" width="11.42578125" style="318"/>
    <col min="11009" max="11009" width="35.7109375" style="318" customWidth="1"/>
    <col min="11010" max="11010" width="16.28515625" style="318" customWidth="1"/>
    <col min="11011" max="11011" width="15" style="318" customWidth="1"/>
    <col min="11012" max="11012" width="19" style="318" customWidth="1"/>
    <col min="11013" max="11013" width="15.7109375" style="318" customWidth="1"/>
    <col min="11014" max="11014" width="45.7109375" style="318" customWidth="1"/>
    <col min="11015" max="11264" width="11.42578125" style="318"/>
    <col min="11265" max="11265" width="35.7109375" style="318" customWidth="1"/>
    <col min="11266" max="11266" width="16.28515625" style="318" customWidth="1"/>
    <col min="11267" max="11267" width="15" style="318" customWidth="1"/>
    <col min="11268" max="11268" width="19" style="318" customWidth="1"/>
    <col min="11269" max="11269" width="15.7109375" style="318" customWidth="1"/>
    <col min="11270" max="11270" width="45.7109375" style="318" customWidth="1"/>
    <col min="11271" max="11520" width="11.42578125" style="318"/>
    <col min="11521" max="11521" width="35.7109375" style="318" customWidth="1"/>
    <col min="11522" max="11522" width="16.28515625" style="318" customWidth="1"/>
    <col min="11523" max="11523" width="15" style="318" customWidth="1"/>
    <col min="11524" max="11524" width="19" style="318" customWidth="1"/>
    <col min="11525" max="11525" width="15.7109375" style="318" customWidth="1"/>
    <col min="11526" max="11526" width="45.7109375" style="318" customWidth="1"/>
    <col min="11527" max="11776" width="11.42578125" style="318"/>
    <col min="11777" max="11777" width="35.7109375" style="318" customWidth="1"/>
    <col min="11778" max="11778" width="16.28515625" style="318" customWidth="1"/>
    <col min="11779" max="11779" width="15" style="318" customWidth="1"/>
    <col min="11780" max="11780" width="19" style="318" customWidth="1"/>
    <col min="11781" max="11781" width="15.7109375" style="318" customWidth="1"/>
    <col min="11782" max="11782" width="45.7109375" style="318" customWidth="1"/>
    <col min="11783" max="12032" width="11.42578125" style="318"/>
    <col min="12033" max="12033" width="35.7109375" style="318" customWidth="1"/>
    <col min="12034" max="12034" width="16.28515625" style="318" customWidth="1"/>
    <col min="12035" max="12035" width="15" style="318" customWidth="1"/>
    <col min="12036" max="12036" width="19" style="318" customWidth="1"/>
    <col min="12037" max="12037" width="15.7109375" style="318" customWidth="1"/>
    <col min="12038" max="12038" width="45.7109375" style="318" customWidth="1"/>
    <col min="12039" max="12288" width="11.42578125" style="318"/>
    <col min="12289" max="12289" width="35.7109375" style="318" customWidth="1"/>
    <col min="12290" max="12290" width="16.28515625" style="318" customWidth="1"/>
    <col min="12291" max="12291" width="15" style="318" customWidth="1"/>
    <col min="12292" max="12292" width="19" style="318" customWidth="1"/>
    <col min="12293" max="12293" width="15.7109375" style="318" customWidth="1"/>
    <col min="12294" max="12294" width="45.7109375" style="318" customWidth="1"/>
    <col min="12295" max="12544" width="11.42578125" style="318"/>
    <col min="12545" max="12545" width="35.7109375" style="318" customWidth="1"/>
    <col min="12546" max="12546" width="16.28515625" style="318" customWidth="1"/>
    <col min="12547" max="12547" width="15" style="318" customWidth="1"/>
    <col min="12548" max="12548" width="19" style="318" customWidth="1"/>
    <col min="12549" max="12549" width="15.7109375" style="318" customWidth="1"/>
    <col min="12550" max="12550" width="45.7109375" style="318" customWidth="1"/>
    <col min="12551" max="12800" width="11.42578125" style="318"/>
    <col min="12801" max="12801" width="35.7109375" style="318" customWidth="1"/>
    <col min="12802" max="12802" width="16.28515625" style="318" customWidth="1"/>
    <col min="12803" max="12803" width="15" style="318" customWidth="1"/>
    <col min="12804" max="12804" width="19" style="318" customWidth="1"/>
    <col min="12805" max="12805" width="15.7109375" style="318" customWidth="1"/>
    <col min="12806" max="12806" width="45.7109375" style="318" customWidth="1"/>
    <col min="12807" max="13056" width="11.42578125" style="318"/>
    <col min="13057" max="13057" width="35.7109375" style="318" customWidth="1"/>
    <col min="13058" max="13058" width="16.28515625" style="318" customWidth="1"/>
    <col min="13059" max="13059" width="15" style="318" customWidth="1"/>
    <col min="13060" max="13060" width="19" style="318" customWidth="1"/>
    <col min="13061" max="13061" width="15.7109375" style="318" customWidth="1"/>
    <col min="13062" max="13062" width="45.7109375" style="318" customWidth="1"/>
    <col min="13063" max="13312" width="11.42578125" style="318"/>
    <col min="13313" max="13313" width="35.7109375" style="318" customWidth="1"/>
    <col min="13314" max="13314" width="16.28515625" style="318" customWidth="1"/>
    <col min="13315" max="13315" width="15" style="318" customWidth="1"/>
    <col min="13316" max="13316" width="19" style="318" customWidth="1"/>
    <col min="13317" max="13317" width="15.7109375" style="318" customWidth="1"/>
    <col min="13318" max="13318" width="45.7109375" style="318" customWidth="1"/>
    <col min="13319" max="13568" width="11.42578125" style="318"/>
    <col min="13569" max="13569" width="35.7109375" style="318" customWidth="1"/>
    <col min="13570" max="13570" width="16.28515625" style="318" customWidth="1"/>
    <col min="13571" max="13571" width="15" style="318" customWidth="1"/>
    <col min="13572" max="13572" width="19" style="318" customWidth="1"/>
    <col min="13573" max="13573" width="15.7109375" style="318" customWidth="1"/>
    <col min="13574" max="13574" width="45.7109375" style="318" customWidth="1"/>
    <col min="13575" max="13824" width="11.42578125" style="318"/>
    <col min="13825" max="13825" width="35.7109375" style="318" customWidth="1"/>
    <col min="13826" max="13826" width="16.28515625" style="318" customWidth="1"/>
    <col min="13827" max="13827" width="15" style="318" customWidth="1"/>
    <col min="13828" max="13828" width="19" style="318" customWidth="1"/>
    <col min="13829" max="13829" width="15.7109375" style="318" customWidth="1"/>
    <col min="13830" max="13830" width="45.7109375" style="318" customWidth="1"/>
    <col min="13831" max="14080" width="11.42578125" style="318"/>
    <col min="14081" max="14081" width="35.7109375" style="318" customWidth="1"/>
    <col min="14082" max="14082" width="16.28515625" style="318" customWidth="1"/>
    <col min="14083" max="14083" width="15" style="318" customWidth="1"/>
    <col min="14084" max="14084" width="19" style="318" customWidth="1"/>
    <col min="14085" max="14085" width="15.7109375" style="318" customWidth="1"/>
    <col min="14086" max="14086" width="45.7109375" style="318" customWidth="1"/>
    <col min="14087" max="14336" width="11.42578125" style="318"/>
    <col min="14337" max="14337" width="35.7109375" style="318" customWidth="1"/>
    <col min="14338" max="14338" width="16.28515625" style="318" customWidth="1"/>
    <col min="14339" max="14339" width="15" style="318" customWidth="1"/>
    <col min="14340" max="14340" width="19" style="318" customWidth="1"/>
    <col min="14341" max="14341" width="15.7109375" style="318" customWidth="1"/>
    <col min="14342" max="14342" width="45.7109375" style="318" customWidth="1"/>
    <col min="14343" max="14592" width="11.42578125" style="318"/>
    <col min="14593" max="14593" width="35.7109375" style="318" customWidth="1"/>
    <col min="14594" max="14594" width="16.28515625" style="318" customWidth="1"/>
    <col min="14595" max="14595" width="15" style="318" customWidth="1"/>
    <col min="14596" max="14596" width="19" style="318" customWidth="1"/>
    <col min="14597" max="14597" width="15.7109375" style="318" customWidth="1"/>
    <col min="14598" max="14598" width="45.7109375" style="318" customWidth="1"/>
    <col min="14599" max="14848" width="11.42578125" style="318"/>
    <col min="14849" max="14849" width="35.7109375" style="318" customWidth="1"/>
    <col min="14850" max="14850" width="16.28515625" style="318" customWidth="1"/>
    <col min="14851" max="14851" width="15" style="318" customWidth="1"/>
    <col min="14852" max="14852" width="19" style="318" customWidth="1"/>
    <col min="14853" max="14853" width="15.7109375" style="318" customWidth="1"/>
    <col min="14854" max="14854" width="45.7109375" style="318" customWidth="1"/>
    <col min="14855" max="15104" width="11.42578125" style="318"/>
    <col min="15105" max="15105" width="35.7109375" style="318" customWidth="1"/>
    <col min="15106" max="15106" width="16.28515625" style="318" customWidth="1"/>
    <col min="15107" max="15107" width="15" style="318" customWidth="1"/>
    <col min="15108" max="15108" width="19" style="318" customWidth="1"/>
    <col min="15109" max="15109" width="15.7109375" style="318" customWidth="1"/>
    <col min="15110" max="15110" width="45.7109375" style="318" customWidth="1"/>
    <col min="15111" max="15360" width="11.42578125" style="318"/>
    <col min="15361" max="15361" width="35.7109375" style="318" customWidth="1"/>
    <col min="15362" max="15362" width="16.28515625" style="318" customWidth="1"/>
    <col min="15363" max="15363" width="15" style="318" customWidth="1"/>
    <col min="15364" max="15364" width="19" style="318" customWidth="1"/>
    <col min="15365" max="15365" width="15.7109375" style="318" customWidth="1"/>
    <col min="15366" max="15366" width="45.7109375" style="318" customWidth="1"/>
    <col min="15367" max="15616" width="11.42578125" style="318"/>
    <col min="15617" max="15617" width="35.7109375" style="318" customWidth="1"/>
    <col min="15618" max="15618" width="16.28515625" style="318" customWidth="1"/>
    <col min="15619" max="15619" width="15" style="318" customWidth="1"/>
    <col min="15620" max="15620" width="19" style="318" customWidth="1"/>
    <col min="15621" max="15621" width="15.7109375" style="318" customWidth="1"/>
    <col min="15622" max="15622" width="45.7109375" style="318" customWidth="1"/>
    <col min="15623" max="15872" width="11.42578125" style="318"/>
    <col min="15873" max="15873" width="35.7109375" style="318" customWidth="1"/>
    <col min="15874" max="15874" width="16.28515625" style="318" customWidth="1"/>
    <col min="15875" max="15875" width="15" style="318" customWidth="1"/>
    <col min="15876" max="15876" width="19" style="318" customWidth="1"/>
    <col min="15877" max="15877" width="15.7109375" style="318" customWidth="1"/>
    <col min="15878" max="15878" width="45.7109375" style="318" customWidth="1"/>
    <col min="15879" max="16128" width="11.42578125" style="318"/>
    <col min="16129" max="16129" width="35.7109375" style="318" customWidth="1"/>
    <col min="16130" max="16130" width="16.28515625" style="318" customWidth="1"/>
    <col min="16131" max="16131" width="15" style="318" customWidth="1"/>
    <col min="16132" max="16132" width="19" style="318" customWidth="1"/>
    <col min="16133" max="16133" width="15.7109375" style="318" customWidth="1"/>
    <col min="16134" max="16134" width="45.7109375" style="318" customWidth="1"/>
    <col min="16135" max="16384" width="11.42578125" style="318"/>
  </cols>
  <sheetData>
    <row r="1" spans="1:6" ht="35.1" customHeight="1">
      <c r="A1" s="586" t="s">
        <v>81</v>
      </c>
      <c r="B1" s="587"/>
      <c r="C1" s="587"/>
      <c r="D1" s="587"/>
      <c r="E1" s="587"/>
      <c r="F1" s="588"/>
    </row>
    <row r="2" spans="1:6" ht="5.25" customHeight="1"/>
    <row r="3" spans="1:6" ht="20.100000000000001" customHeight="1">
      <c r="A3" s="814" t="s">
        <v>408</v>
      </c>
      <c r="B3" s="814"/>
      <c r="C3" s="814"/>
      <c r="D3" s="814"/>
      <c r="E3" s="814"/>
      <c r="F3" s="814"/>
    </row>
    <row r="4" spans="1:6" ht="20.100000000000001" customHeight="1">
      <c r="A4" s="814" t="s">
        <v>205</v>
      </c>
      <c r="B4" s="814"/>
      <c r="C4" s="814"/>
      <c r="D4" s="814"/>
      <c r="E4" s="814"/>
      <c r="F4" s="814"/>
    </row>
    <row r="5" spans="1:6" ht="34.9" customHeight="1">
      <c r="A5" s="808" t="s">
        <v>120</v>
      </c>
      <c r="B5" s="809"/>
      <c r="C5" s="809"/>
      <c r="D5" s="809"/>
      <c r="E5" s="809"/>
      <c r="F5" s="810"/>
    </row>
    <row r="6" spans="1:6" ht="34.9" customHeight="1">
      <c r="A6" s="337" t="s">
        <v>94</v>
      </c>
      <c r="B6" s="811" t="s">
        <v>27</v>
      </c>
      <c r="C6" s="812"/>
      <c r="D6" s="813" t="s">
        <v>95</v>
      </c>
      <c r="E6" s="812"/>
      <c r="F6" s="324" t="s">
        <v>97</v>
      </c>
    </row>
    <row r="7" spans="1:6" ht="18" customHeight="1">
      <c r="A7" s="872">
        <v>1654805033</v>
      </c>
      <c r="B7" s="873">
        <v>1785275586.2800012</v>
      </c>
      <c r="C7" s="874"/>
      <c r="D7" s="875">
        <f>+B7-A7</f>
        <v>130470553.28000116</v>
      </c>
      <c r="E7" s="876"/>
      <c r="F7" s="877">
        <f>+((B7/A7)-1)*100</f>
        <v>7.8843459306786601</v>
      </c>
    </row>
    <row r="8" spans="1:6" ht="9" customHeight="1">
      <c r="A8" s="477"/>
      <c r="B8" s="477"/>
      <c r="C8" s="477"/>
      <c r="D8" s="478"/>
      <c r="E8" s="478"/>
      <c r="F8" s="479"/>
    </row>
    <row r="9" spans="1:6" ht="12" customHeight="1">
      <c r="A9" s="589" t="s">
        <v>125</v>
      </c>
      <c r="B9" s="589" t="s">
        <v>94</v>
      </c>
      <c r="C9" s="589" t="s">
        <v>27</v>
      </c>
      <c r="D9" s="589" t="s">
        <v>53</v>
      </c>
      <c r="E9" s="589" t="s">
        <v>92</v>
      </c>
      <c r="F9" s="480"/>
    </row>
    <row r="10" spans="1:6" ht="12" customHeight="1">
      <c r="A10" s="818"/>
      <c r="B10" s="818"/>
      <c r="C10" s="818"/>
      <c r="D10" s="818"/>
      <c r="E10" s="818"/>
      <c r="F10" s="550" t="s">
        <v>126</v>
      </c>
    </row>
    <row r="11" spans="1:6" ht="12" customHeight="1">
      <c r="A11" s="773"/>
      <c r="B11" s="773"/>
      <c r="C11" s="773"/>
      <c r="D11" s="773"/>
      <c r="E11" s="773"/>
      <c r="F11" s="481"/>
    </row>
    <row r="12" spans="1:6" ht="16.899999999999999" customHeight="1">
      <c r="A12" s="815" t="s">
        <v>3</v>
      </c>
      <c r="B12" s="815" t="s">
        <v>4</v>
      </c>
      <c r="C12" s="815" t="s">
        <v>5</v>
      </c>
      <c r="D12" s="815" t="s">
        <v>7</v>
      </c>
      <c r="E12" s="815" t="s">
        <v>8</v>
      </c>
      <c r="F12" s="815" t="s">
        <v>9</v>
      </c>
    </row>
    <row r="13" spans="1:6" ht="16.899999999999999" customHeight="1">
      <c r="A13" s="816"/>
      <c r="B13" s="816"/>
      <c r="C13" s="816"/>
      <c r="D13" s="816"/>
      <c r="E13" s="816"/>
      <c r="F13" s="816"/>
    </row>
    <row r="14" spans="1:6" ht="16.899999999999999" customHeight="1">
      <c r="A14" s="817"/>
      <c r="B14" s="817"/>
      <c r="C14" s="817"/>
      <c r="D14" s="817"/>
      <c r="E14" s="817"/>
      <c r="F14" s="817"/>
    </row>
    <row r="15" spans="1:6" ht="16.899999999999999" customHeight="1">
      <c r="A15" s="819"/>
      <c r="B15" s="822"/>
      <c r="C15" s="822"/>
      <c r="D15" s="822"/>
      <c r="E15" s="822"/>
      <c r="F15" s="482"/>
    </row>
    <row r="16" spans="1:6" ht="16.899999999999999" customHeight="1">
      <c r="A16" s="820"/>
      <c r="B16" s="823"/>
      <c r="C16" s="823"/>
      <c r="D16" s="823"/>
      <c r="E16" s="823"/>
      <c r="F16" s="483"/>
    </row>
    <row r="17" spans="1:6" ht="16.899999999999999" customHeight="1">
      <c r="A17" s="821"/>
      <c r="B17" s="824"/>
      <c r="C17" s="824"/>
      <c r="D17" s="824"/>
      <c r="E17" s="824"/>
      <c r="F17" s="484"/>
    </row>
    <row r="18" spans="1:6" ht="16.899999999999999" customHeight="1">
      <c r="A18" s="819"/>
      <c r="B18" s="822"/>
      <c r="C18" s="822"/>
      <c r="D18" s="822"/>
      <c r="E18" s="822"/>
      <c r="F18" s="482"/>
    </row>
    <row r="19" spans="1:6" ht="16.899999999999999" customHeight="1">
      <c r="A19" s="820"/>
      <c r="B19" s="823"/>
      <c r="C19" s="823"/>
      <c r="D19" s="823"/>
      <c r="E19" s="823"/>
      <c r="F19" s="483"/>
    </row>
    <row r="20" spans="1:6" ht="16.899999999999999" customHeight="1">
      <c r="A20" s="821"/>
      <c r="B20" s="824"/>
      <c r="C20" s="824"/>
      <c r="D20" s="824"/>
      <c r="E20" s="824"/>
      <c r="F20" s="484"/>
    </row>
    <row r="21" spans="1:6" ht="16.899999999999999" customHeight="1">
      <c r="A21" s="819"/>
      <c r="B21" s="822"/>
      <c r="C21" s="822"/>
      <c r="D21" s="822"/>
      <c r="E21" s="822"/>
      <c r="F21" s="482"/>
    </row>
    <row r="22" spans="1:6" ht="16.899999999999999" customHeight="1">
      <c r="A22" s="820"/>
      <c r="B22" s="823"/>
      <c r="C22" s="823"/>
      <c r="D22" s="823"/>
      <c r="E22" s="823"/>
      <c r="F22" s="483"/>
    </row>
    <row r="23" spans="1:6" ht="16.899999999999999" customHeight="1">
      <c r="A23" s="821"/>
      <c r="B23" s="824"/>
      <c r="C23" s="824"/>
      <c r="D23" s="824"/>
      <c r="E23" s="824"/>
      <c r="F23" s="484"/>
    </row>
    <row r="24" spans="1:6" ht="16.899999999999999" customHeight="1">
      <c r="A24" s="819"/>
      <c r="B24" s="822"/>
      <c r="C24" s="822"/>
      <c r="D24" s="822"/>
      <c r="E24" s="822"/>
      <c r="F24" s="482"/>
    </row>
    <row r="25" spans="1:6" ht="16.899999999999999" customHeight="1">
      <c r="A25" s="820"/>
      <c r="B25" s="823"/>
      <c r="C25" s="823"/>
      <c r="D25" s="823"/>
      <c r="E25" s="823"/>
      <c r="F25" s="483"/>
    </row>
    <row r="26" spans="1:6" ht="16.899999999999999" customHeight="1">
      <c r="A26" s="821"/>
      <c r="B26" s="824"/>
      <c r="C26" s="824"/>
      <c r="D26" s="824"/>
      <c r="E26" s="824"/>
      <c r="F26" s="484"/>
    </row>
    <row r="27" spans="1:6">
      <c r="A27" s="326"/>
    </row>
    <row r="28" spans="1:6">
      <c r="A28" s="326"/>
    </row>
    <row r="29" spans="1:6">
      <c r="A29" s="327"/>
      <c r="B29" s="328"/>
    </row>
    <row r="30" spans="1:6">
      <c r="A30" s="330"/>
      <c r="B30" s="331"/>
    </row>
  </sheetData>
  <mergeCells count="39">
    <mergeCell ref="A21:A23"/>
    <mergeCell ref="B21:B23"/>
    <mergeCell ref="C21:C23"/>
    <mergeCell ref="D21:D23"/>
    <mergeCell ref="E21:E23"/>
    <mergeCell ref="A24:A26"/>
    <mergeCell ref="B24:B26"/>
    <mergeCell ref="C24:C26"/>
    <mergeCell ref="D24:D26"/>
    <mergeCell ref="E24:E26"/>
    <mergeCell ref="A15:A17"/>
    <mergeCell ref="B15:B17"/>
    <mergeCell ref="C15:C17"/>
    <mergeCell ref="D15:D17"/>
    <mergeCell ref="E15:E17"/>
    <mergeCell ref="A18:A20"/>
    <mergeCell ref="B18:B20"/>
    <mergeCell ref="C18:C20"/>
    <mergeCell ref="D18:D20"/>
    <mergeCell ref="E18:E20"/>
    <mergeCell ref="A12:A14"/>
    <mergeCell ref="B12:B14"/>
    <mergeCell ref="C12:C14"/>
    <mergeCell ref="D12:D14"/>
    <mergeCell ref="E12:E14"/>
    <mergeCell ref="F12:F14"/>
    <mergeCell ref="B7:C7"/>
    <mergeCell ref="D7:E7"/>
    <mergeCell ref="A9:A11"/>
    <mergeCell ref="B9:B11"/>
    <mergeCell ref="C9:C11"/>
    <mergeCell ref="D9:D11"/>
    <mergeCell ref="E9:E11"/>
    <mergeCell ref="A1:F1"/>
    <mergeCell ref="A3:F3"/>
    <mergeCell ref="A4:F4"/>
    <mergeCell ref="A5:F5"/>
    <mergeCell ref="B6:C6"/>
    <mergeCell ref="D6:E6"/>
  </mergeCells>
  <conditionalFormatting sqref="A4">
    <cfRule type="cellIs" dxfId="7"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206"/>
  <sheetViews>
    <sheetView showGridLines="0" view="pageLayout" topLeftCell="A91" zoomScale="70" zoomScaleNormal="110" zoomScalePageLayoutView="70" workbookViewId="0">
      <selection activeCell="J27" sqref="J27"/>
    </sheetView>
  </sheetViews>
  <sheetFormatPr baseColWidth="10" defaultRowHeight="13.5"/>
  <cols>
    <col min="1" max="1" width="35.7109375" style="318" customWidth="1"/>
    <col min="2" max="2" width="15.28515625" style="318" customWidth="1"/>
    <col min="3" max="3" width="16.28515625" style="318" customWidth="1"/>
    <col min="4" max="4" width="20.7109375" style="318" customWidth="1"/>
    <col min="5" max="5" width="45.7109375" style="318" customWidth="1"/>
    <col min="6" max="6" width="13.5703125" style="318" customWidth="1"/>
    <col min="7" max="7" width="17.140625" style="318" bestFit="1" customWidth="1"/>
    <col min="8" max="256" width="11.42578125" style="318"/>
    <col min="257" max="257" width="35.7109375" style="318" customWidth="1"/>
    <col min="258" max="258" width="15.28515625" style="318" customWidth="1"/>
    <col min="259" max="259" width="16.28515625" style="318" customWidth="1"/>
    <col min="260" max="260" width="20.7109375" style="318" customWidth="1"/>
    <col min="261" max="261" width="45.7109375" style="318" customWidth="1"/>
    <col min="262" max="262" width="13.5703125" style="318" customWidth="1"/>
    <col min="263" max="263" width="17.140625" style="318" bestFit="1" customWidth="1"/>
    <col min="264" max="512" width="11.42578125" style="318"/>
    <col min="513" max="513" width="35.7109375" style="318" customWidth="1"/>
    <col min="514" max="514" width="15.28515625" style="318" customWidth="1"/>
    <col min="515" max="515" width="16.28515625" style="318" customWidth="1"/>
    <col min="516" max="516" width="20.7109375" style="318" customWidth="1"/>
    <col min="517" max="517" width="45.7109375" style="318" customWidth="1"/>
    <col min="518" max="518" width="13.5703125" style="318" customWidth="1"/>
    <col min="519" max="519" width="17.140625" style="318" bestFit="1" customWidth="1"/>
    <col min="520" max="768" width="11.42578125" style="318"/>
    <col min="769" max="769" width="35.7109375" style="318" customWidth="1"/>
    <col min="770" max="770" width="15.28515625" style="318" customWidth="1"/>
    <col min="771" max="771" width="16.28515625" style="318" customWidth="1"/>
    <col min="772" max="772" width="20.7109375" style="318" customWidth="1"/>
    <col min="773" max="773" width="45.7109375" style="318" customWidth="1"/>
    <col min="774" max="774" width="13.5703125" style="318" customWidth="1"/>
    <col min="775" max="775" width="17.140625" style="318" bestFit="1" customWidth="1"/>
    <col min="776" max="1024" width="11.42578125" style="318"/>
    <col min="1025" max="1025" width="35.7109375" style="318" customWidth="1"/>
    <col min="1026" max="1026" width="15.28515625" style="318" customWidth="1"/>
    <col min="1027" max="1027" width="16.28515625" style="318" customWidth="1"/>
    <col min="1028" max="1028" width="20.7109375" style="318" customWidth="1"/>
    <col min="1029" max="1029" width="45.7109375" style="318" customWidth="1"/>
    <col min="1030" max="1030" width="13.5703125" style="318" customWidth="1"/>
    <col min="1031" max="1031" width="17.140625" style="318" bestFit="1" customWidth="1"/>
    <col min="1032" max="1280" width="11.42578125" style="318"/>
    <col min="1281" max="1281" width="35.7109375" style="318" customWidth="1"/>
    <col min="1282" max="1282" width="15.28515625" style="318" customWidth="1"/>
    <col min="1283" max="1283" width="16.28515625" style="318" customWidth="1"/>
    <col min="1284" max="1284" width="20.7109375" style="318" customWidth="1"/>
    <col min="1285" max="1285" width="45.7109375" style="318" customWidth="1"/>
    <col min="1286" max="1286" width="13.5703125" style="318" customWidth="1"/>
    <col min="1287" max="1287" width="17.140625" style="318" bestFit="1" customWidth="1"/>
    <col min="1288" max="1536" width="11.42578125" style="318"/>
    <col min="1537" max="1537" width="35.7109375" style="318" customWidth="1"/>
    <col min="1538" max="1538" width="15.28515625" style="318" customWidth="1"/>
    <col min="1539" max="1539" width="16.28515625" style="318" customWidth="1"/>
    <col min="1540" max="1540" width="20.7109375" style="318" customWidth="1"/>
    <col min="1541" max="1541" width="45.7109375" style="318" customWidth="1"/>
    <col min="1542" max="1542" width="13.5703125" style="318" customWidth="1"/>
    <col min="1543" max="1543" width="17.140625" style="318" bestFit="1" customWidth="1"/>
    <col min="1544" max="1792" width="11.42578125" style="318"/>
    <col min="1793" max="1793" width="35.7109375" style="318" customWidth="1"/>
    <col min="1794" max="1794" width="15.28515625" style="318" customWidth="1"/>
    <col min="1795" max="1795" width="16.28515625" style="318" customWidth="1"/>
    <col min="1796" max="1796" width="20.7109375" style="318" customWidth="1"/>
    <col min="1797" max="1797" width="45.7109375" style="318" customWidth="1"/>
    <col min="1798" max="1798" width="13.5703125" style="318" customWidth="1"/>
    <col min="1799" max="1799" width="17.140625" style="318" bestFit="1" customWidth="1"/>
    <col min="1800" max="2048" width="11.42578125" style="318"/>
    <col min="2049" max="2049" width="35.7109375" style="318" customWidth="1"/>
    <col min="2050" max="2050" width="15.28515625" style="318" customWidth="1"/>
    <col min="2051" max="2051" width="16.28515625" style="318" customWidth="1"/>
    <col min="2052" max="2052" width="20.7109375" style="318" customWidth="1"/>
    <col min="2053" max="2053" width="45.7109375" style="318" customWidth="1"/>
    <col min="2054" max="2054" width="13.5703125" style="318" customWidth="1"/>
    <col min="2055" max="2055" width="17.140625" style="318" bestFit="1" customWidth="1"/>
    <col min="2056" max="2304" width="11.42578125" style="318"/>
    <col min="2305" max="2305" width="35.7109375" style="318" customWidth="1"/>
    <col min="2306" max="2306" width="15.28515625" style="318" customWidth="1"/>
    <col min="2307" max="2307" width="16.28515625" style="318" customWidth="1"/>
    <col min="2308" max="2308" width="20.7109375" style="318" customWidth="1"/>
    <col min="2309" max="2309" width="45.7109375" style="318" customWidth="1"/>
    <col min="2310" max="2310" width="13.5703125" style="318" customWidth="1"/>
    <col min="2311" max="2311" width="17.140625" style="318" bestFit="1" customWidth="1"/>
    <col min="2312" max="2560" width="11.42578125" style="318"/>
    <col min="2561" max="2561" width="35.7109375" style="318" customWidth="1"/>
    <col min="2562" max="2562" width="15.28515625" style="318" customWidth="1"/>
    <col min="2563" max="2563" width="16.28515625" style="318" customWidth="1"/>
    <col min="2564" max="2564" width="20.7109375" style="318" customWidth="1"/>
    <col min="2565" max="2565" width="45.7109375" style="318" customWidth="1"/>
    <col min="2566" max="2566" width="13.5703125" style="318" customWidth="1"/>
    <col min="2567" max="2567" width="17.140625" style="318" bestFit="1" customWidth="1"/>
    <col min="2568" max="2816" width="11.42578125" style="318"/>
    <col min="2817" max="2817" width="35.7109375" style="318" customWidth="1"/>
    <col min="2818" max="2818" width="15.28515625" style="318" customWidth="1"/>
    <col min="2819" max="2819" width="16.28515625" style="318" customWidth="1"/>
    <col min="2820" max="2820" width="20.7109375" style="318" customWidth="1"/>
    <col min="2821" max="2821" width="45.7109375" style="318" customWidth="1"/>
    <col min="2822" max="2822" width="13.5703125" style="318" customWidth="1"/>
    <col min="2823" max="2823" width="17.140625" style="318" bestFit="1" customWidth="1"/>
    <col min="2824" max="3072" width="11.42578125" style="318"/>
    <col min="3073" max="3073" width="35.7109375" style="318" customWidth="1"/>
    <col min="3074" max="3074" width="15.28515625" style="318" customWidth="1"/>
    <col min="3075" max="3075" width="16.28515625" style="318" customWidth="1"/>
    <col min="3076" max="3076" width="20.7109375" style="318" customWidth="1"/>
    <col min="3077" max="3077" width="45.7109375" style="318" customWidth="1"/>
    <col min="3078" max="3078" width="13.5703125" style="318" customWidth="1"/>
    <col min="3079" max="3079" width="17.140625" style="318" bestFit="1" customWidth="1"/>
    <col min="3080" max="3328" width="11.42578125" style="318"/>
    <col min="3329" max="3329" width="35.7109375" style="318" customWidth="1"/>
    <col min="3330" max="3330" width="15.28515625" style="318" customWidth="1"/>
    <col min="3331" max="3331" width="16.28515625" style="318" customWidth="1"/>
    <col min="3332" max="3332" width="20.7109375" style="318" customWidth="1"/>
    <col min="3333" max="3333" width="45.7109375" style="318" customWidth="1"/>
    <col min="3334" max="3334" width="13.5703125" style="318" customWidth="1"/>
    <col min="3335" max="3335" width="17.140625" style="318" bestFit="1" customWidth="1"/>
    <col min="3336" max="3584" width="11.42578125" style="318"/>
    <col min="3585" max="3585" width="35.7109375" style="318" customWidth="1"/>
    <col min="3586" max="3586" width="15.28515625" style="318" customWidth="1"/>
    <col min="3587" max="3587" width="16.28515625" style="318" customWidth="1"/>
    <col min="3588" max="3588" width="20.7109375" style="318" customWidth="1"/>
    <col min="3589" max="3589" width="45.7109375" style="318" customWidth="1"/>
    <col min="3590" max="3590" width="13.5703125" style="318" customWidth="1"/>
    <col min="3591" max="3591" width="17.140625" style="318" bestFit="1" customWidth="1"/>
    <col min="3592" max="3840" width="11.42578125" style="318"/>
    <col min="3841" max="3841" width="35.7109375" style="318" customWidth="1"/>
    <col min="3842" max="3842" width="15.28515625" style="318" customWidth="1"/>
    <col min="3843" max="3843" width="16.28515625" style="318" customWidth="1"/>
    <col min="3844" max="3844" width="20.7109375" style="318" customWidth="1"/>
    <col min="3845" max="3845" width="45.7109375" style="318" customWidth="1"/>
    <col min="3846" max="3846" width="13.5703125" style="318" customWidth="1"/>
    <col min="3847" max="3847" width="17.140625" style="318" bestFit="1" customWidth="1"/>
    <col min="3848" max="4096" width="11.42578125" style="318"/>
    <col min="4097" max="4097" width="35.7109375" style="318" customWidth="1"/>
    <col min="4098" max="4098" width="15.28515625" style="318" customWidth="1"/>
    <col min="4099" max="4099" width="16.28515625" style="318" customWidth="1"/>
    <col min="4100" max="4100" width="20.7109375" style="318" customWidth="1"/>
    <col min="4101" max="4101" width="45.7109375" style="318" customWidth="1"/>
    <col min="4102" max="4102" width="13.5703125" style="318" customWidth="1"/>
    <col min="4103" max="4103" width="17.140625" style="318" bestFit="1" customWidth="1"/>
    <col min="4104" max="4352" width="11.42578125" style="318"/>
    <col min="4353" max="4353" width="35.7109375" style="318" customWidth="1"/>
    <col min="4354" max="4354" width="15.28515625" style="318" customWidth="1"/>
    <col min="4355" max="4355" width="16.28515625" style="318" customWidth="1"/>
    <col min="4356" max="4356" width="20.7109375" style="318" customWidth="1"/>
    <col min="4357" max="4357" width="45.7109375" style="318" customWidth="1"/>
    <col min="4358" max="4358" width="13.5703125" style="318" customWidth="1"/>
    <col min="4359" max="4359" width="17.140625" style="318" bestFit="1" customWidth="1"/>
    <col min="4360" max="4608" width="11.42578125" style="318"/>
    <col min="4609" max="4609" width="35.7109375" style="318" customWidth="1"/>
    <col min="4610" max="4610" width="15.28515625" style="318" customWidth="1"/>
    <col min="4611" max="4611" width="16.28515625" style="318" customWidth="1"/>
    <col min="4612" max="4612" width="20.7109375" style="318" customWidth="1"/>
    <col min="4613" max="4613" width="45.7109375" style="318" customWidth="1"/>
    <col min="4614" max="4614" width="13.5703125" style="318" customWidth="1"/>
    <col min="4615" max="4615" width="17.140625" style="318" bestFit="1" customWidth="1"/>
    <col min="4616" max="4864" width="11.42578125" style="318"/>
    <col min="4865" max="4865" width="35.7109375" style="318" customWidth="1"/>
    <col min="4866" max="4866" width="15.28515625" style="318" customWidth="1"/>
    <col min="4867" max="4867" width="16.28515625" style="318" customWidth="1"/>
    <col min="4868" max="4868" width="20.7109375" style="318" customWidth="1"/>
    <col min="4869" max="4869" width="45.7109375" style="318" customWidth="1"/>
    <col min="4870" max="4870" width="13.5703125" style="318" customWidth="1"/>
    <col min="4871" max="4871" width="17.140625" style="318" bestFit="1" customWidth="1"/>
    <col min="4872" max="5120" width="11.42578125" style="318"/>
    <col min="5121" max="5121" width="35.7109375" style="318" customWidth="1"/>
    <col min="5122" max="5122" width="15.28515625" style="318" customWidth="1"/>
    <col min="5123" max="5123" width="16.28515625" style="318" customWidth="1"/>
    <col min="5124" max="5124" width="20.7109375" style="318" customWidth="1"/>
    <col min="5125" max="5125" width="45.7109375" style="318" customWidth="1"/>
    <col min="5126" max="5126" width="13.5703125" style="318" customWidth="1"/>
    <col min="5127" max="5127" width="17.140625" style="318" bestFit="1" customWidth="1"/>
    <col min="5128" max="5376" width="11.42578125" style="318"/>
    <col min="5377" max="5377" width="35.7109375" style="318" customWidth="1"/>
    <col min="5378" max="5378" width="15.28515625" style="318" customWidth="1"/>
    <col min="5379" max="5379" width="16.28515625" style="318" customWidth="1"/>
    <col min="5380" max="5380" width="20.7109375" style="318" customWidth="1"/>
    <col min="5381" max="5381" width="45.7109375" style="318" customWidth="1"/>
    <col min="5382" max="5382" width="13.5703125" style="318" customWidth="1"/>
    <col min="5383" max="5383" width="17.140625" style="318" bestFit="1" customWidth="1"/>
    <col min="5384" max="5632" width="11.42578125" style="318"/>
    <col min="5633" max="5633" width="35.7109375" style="318" customWidth="1"/>
    <col min="5634" max="5634" width="15.28515625" style="318" customWidth="1"/>
    <col min="5635" max="5635" width="16.28515625" style="318" customWidth="1"/>
    <col min="5636" max="5636" width="20.7109375" style="318" customWidth="1"/>
    <col min="5637" max="5637" width="45.7109375" style="318" customWidth="1"/>
    <col min="5638" max="5638" width="13.5703125" style="318" customWidth="1"/>
    <col min="5639" max="5639" width="17.140625" style="318" bestFit="1" customWidth="1"/>
    <col min="5640" max="5888" width="11.42578125" style="318"/>
    <col min="5889" max="5889" width="35.7109375" style="318" customWidth="1"/>
    <col min="5890" max="5890" width="15.28515625" style="318" customWidth="1"/>
    <col min="5891" max="5891" width="16.28515625" style="318" customWidth="1"/>
    <col min="5892" max="5892" width="20.7109375" style="318" customWidth="1"/>
    <col min="5893" max="5893" width="45.7109375" style="318" customWidth="1"/>
    <col min="5894" max="5894" width="13.5703125" style="318" customWidth="1"/>
    <col min="5895" max="5895" width="17.140625" style="318" bestFit="1" customWidth="1"/>
    <col min="5896" max="6144" width="11.42578125" style="318"/>
    <col min="6145" max="6145" width="35.7109375" style="318" customWidth="1"/>
    <col min="6146" max="6146" width="15.28515625" style="318" customWidth="1"/>
    <col min="6147" max="6147" width="16.28515625" style="318" customWidth="1"/>
    <col min="6148" max="6148" width="20.7109375" style="318" customWidth="1"/>
    <col min="6149" max="6149" width="45.7109375" style="318" customWidth="1"/>
    <col min="6150" max="6150" width="13.5703125" style="318" customWidth="1"/>
    <col min="6151" max="6151" width="17.140625" style="318" bestFit="1" customWidth="1"/>
    <col min="6152" max="6400" width="11.42578125" style="318"/>
    <col min="6401" max="6401" width="35.7109375" style="318" customWidth="1"/>
    <col min="6402" max="6402" width="15.28515625" style="318" customWidth="1"/>
    <col min="6403" max="6403" width="16.28515625" style="318" customWidth="1"/>
    <col min="6404" max="6404" width="20.7109375" style="318" customWidth="1"/>
    <col min="6405" max="6405" width="45.7109375" style="318" customWidth="1"/>
    <col min="6406" max="6406" width="13.5703125" style="318" customWidth="1"/>
    <col min="6407" max="6407" width="17.140625" style="318" bestFit="1" customWidth="1"/>
    <col min="6408" max="6656" width="11.42578125" style="318"/>
    <col min="6657" max="6657" width="35.7109375" style="318" customWidth="1"/>
    <col min="6658" max="6658" width="15.28515625" style="318" customWidth="1"/>
    <col min="6659" max="6659" width="16.28515625" style="318" customWidth="1"/>
    <col min="6660" max="6660" width="20.7109375" style="318" customWidth="1"/>
    <col min="6661" max="6661" width="45.7109375" style="318" customWidth="1"/>
    <col min="6662" max="6662" width="13.5703125" style="318" customWidth="1"/>
    <col min="6663" max="6663" width="17.140625" style="318" bestFit="1" customWidth="1"/>
    <col min="6664" max="6912" width="11.42578125" style="318"/>
    <col min="6913" max="6913" width="35.7109375" style="318" customWidth="1"/>
    <col min="6914" max="6914" width="15.28515625" style="318" customWidth="1"/>
    <col min="6915" max="6915" width="16.28515625" style="318" customWidth="1"/>
    <col min="6916" max="6916" width="20.7109375" style="318" customWidth="1"/>
    <col min="6917" max="6917" width="45.7109375" style="318" customWidth="1"/>
    <col min="6918" max="6918" width="13.5703125" style="318" customWidth="1"/>
    <col min="6919" max="6919" width="17.140625" style="318" bestFit="1" customWidth="1"/>
    <col min="6920" max="7168" width="11.42578125" style="318"/>
    <col min="7169" max="7169" width="35.7109375" style="318" customWidth="1"/>
    <col min="7170" max="7170" width="15.28515625" style="318" customWidth="1"/>
    <col min="7171" max="7171" width="16.28515625" style="318" customWidth="1"/>
    <col min="7172" max="7172" width="20.7109375" style="318" customWidth="1"/>
    <col min="7173" max="7173" width="45.7109375" style="318" customWidth="1"/>
    <col min="7174" max="7174" width="13.5703125" style="318" customWidth="1"/>
    <col min="7175" max="7175" width="17.140625" style="318" bestFit="1" customWidth="1"/>
    <col min="7176" max="7424" width="11.42578125" style="318"/>
    <col min="7425" max="7425" width="35.7109375" style="318" customWidth="1"/>
    <col min="7426" max="7426" width="15.28515625" style="318" customWidth="1"/>
    <col min="7427" max="7427" width="16.28515625" style="318" customWidth="1"/>
    <col min="7428" max="7428" width="20.7109375" style="318" customWidth="1"/>
    <col min="7429" max="7429" width="45.7109375" style="318" customWidth="1"/>
    <col min="7430" max="7430" width="13.5703125" style="318" customWidth="1"/>
    <col min="7431" max="7431" width="17.140625" style="318" bestFit="1" customWidth="1"/>
    <col min="7432" max="7680" width="11.42578125" style="318"/>
    <col min="7681" max="7681" width="35.7109375" style="318" customWidth="1"/>
    <col min="7682" max="7682" width="15.28515625" style="318" customWidth="1"/>
    <col min="7683" max="7683" width="16.28515625" style="318" customWidth="1"/>
    <col min="7684" max="7684" width="20.7109375" style="318" customWidth="1"/>
    <col min="7685" max="7685" width="45.7109375" style="318" customWidth="1"/>
    <col min="7686" max="7686" width="13.5703125" style="318" customWidth="1"/>
    <col min="7687" max="7687" width="17.140625" style="318" bestFit="1" customWidth="1"/>
    <col min="7688" max="7936" width="11.42578125" style="318"/>
    <col min="7937" max="7937" width="35.7109375" style="318" customWidth="1"/>
    <col min="7938" max="7938" width="15.28515625" style="318" customWidth="1"/>
    <col min="7939" max="7939" width="16.28515625" style="318" customWidth="1"/>
    <col min="7940" max="7940" width="20.7109375" style="318" customWidth="1"/>
    <col min="7941" max="7941" width="45.7109375" style="318" customWidth="1"/>
    <col min="7942" max="7942" width="13.5703125" style="318" customWidth="1"/>
    <col min="7943" max="7943" width="17.140625" style="318" bestFit="1" customWidth="1"/>
    <col min="7944" max="8192" width="11.42578125" style="318"/>
    <col min="8193" max="8193" width="35.7109375" style="318" customWidth="1"/>
    <col min="8194" max="8194" width="15.28515625" style="318" customWidth="1"/>
    <col min="8195" max="8195" width="16.28515625" style="318" customWidth="1"/>
    <col min="8196" max="8196" width="20.7109375" style="318" customWidth="1"/>
    <col min="8197" max="8197" width="45.7109375" style="318" customWidth="1"/>
    <col min="8198" max="8198" width="13.5703125" style="318" customWidth="1"/>
    <col min="8199" max="8199" width="17.140625" style="318" bestFit="1" customWidth="1"/>
    <col min="8200" max="8448" width="11.42578125" style="318"/>
    <col min="8449" max="8449" width="35.7109375" style="318" customWidth="1"/>
    <col min="8450" max="8450" width="15.28515625" style="318" customWidth="1"/>
    <col min="8451" max="8451" width="16.28515625" style="318" customWidth="1"/>
    <col min="8452" max="8452" width="20.7109375" style="318" customWidth="1"/>
    <col min="8453" max="8453" width="45.7109375" style="318" customWidth="1"/>
    <col min="8454" max="8454" width="13.5703125" style="318" customWidth="1"/>
    <col min="8455" max="8455" width="17.140625" style="318" bestFit="1" customWidth="1"/>
    <col min="8456" max="8704" width="11.42578125" style="318"/>
    <col min="8705" max="8705" width="35.7109375" style="318" customWidth="1"/>
    <col min="8706" max="8706" width="15.28515625" style="318" customWidth="1"/>
    <col min="8707" max="8707" width="16.28515625" style="318" customWidth="1"/>
    <col min="8708" max="8708" width="20.7109375" style="318" customWidth="1"/>
    <col min="8709" max="8709" width="45.7109375" style="318" customWidth="1"/>
    <col min="8710" max="8710" width="13.5703125" style="318" customWidth="1"/>
    <col min="8711" max="8711" width="17.140625" style="318" bestFit="1" customWidth="1"/>
    <col min="8712" max="8960" width="11.42578125" style="318"/>
    <col min="8961" max="8961" width="35.7109375" style="318" customWidth="1"/>
    <col min="8962" max="8962" width="15.28515625" style="318" customWidth="1"/>
    <col min="8963" max="8963" width="16.28515625" style="318" customWidth="1"/>
    <col min="8964" max="8964" width="20.7109375" style="318" customWidth="1"/>
    <col min="8965" max="8965" width="45.7109375" style="318" customWidth="1"/>
    <col min="8966" max="8966" width="13.5703125" style="318" customWidth="1"/>
    <col min="8967" max="8967" width="17.140625" style="318" bestFit="1" customWidth="1"/>
    <col min="8968" max="9216" width="11.42578125" style="318"/>
    <col min="9217" max="9217" width="35.7109375" style="318" customWidth="1"/>
    <col min="9218" max="9218" width="15.28515625" style="318" customWidth="1"/>
    <col min="9219" max="9219" width="16.28515625" style="318" customWidth="1"/>
    <col min="9220" max="9220" width="20.7109375" style="318" customWidth="1"/>
    <col min="9221" max="9221" width="45.7109375" style="318" customWidth="1"/>
    <col min="9222" max="9222" width="13.5703125" style="318" customWidth="1"/>
    <col min="9223" max="9223" width="17.140625" style="318" bestFit="1" customWidth="1"/>
    <col min="9224" max="9472" width="11.42578125" style="318"/>
    <col min="9473" max="9473" width="35.7109375" style="318" customWidth="1"/>
    <col min="9474" max="9474" width="15.28515625" style="318" customWidth="1"/>
    <col min="9475" max="9475" width="16.28515625" style="318" customWidth="1"/>
    <col min="9476" max="9476" width="20.7109375" style="318" customWidth="1"/>
    <col min="9477" max="9477" width="45.7109375" style="318" customWidth="1"/>
    <col min="9478" max="9478" width="13.5703125" style="318" customWidth="1"/>
    <col min="9479" max="9479" width="17.140625" style="318" bestFit="1" customWidth="1"/>
    <col min="9480" max="9728" width="11.42578125" style="318"/>
    <col min="9729" max="9729" width="35.7109375" style="318" customWidth="1"/>
    <col min="9730" max="9730" width="15.28515625" style="318" customWidth="1"/>
    <col min="9731" max="9731" width="16.28515625" style="318" customWidth="1"/>
    <col min="9732" max="9732" width="20.7109375" style="318" customWidth="1"/>
    <col min="9733" max="9733" width="45.7109375" style="318" customWidth="1"/>
    <col min="9734" max="9734" width="13.5703125" style="318" customWidth="1"/>
    <col min="9735" max="9735" width="17.140625" style="318" bestFit="1" customWidth="1"/>
    <col min="9736" max="9984" width="11.42578125" style="318"/>
    <col min="9985" max="9985" width="35.7109375" style="318" customWidth="1"/>
    <col min="9986" max="9986" width="15.28515625" style="318" customWidth="1"/>
    <col min="9987" max="9987" width="16.28515625" style="318" customWidth="1"/>
    <col min="9988" max="9988" width="20.7109375" style="318" customWidth="1"/>
    <col min="9989" max="9989" width="45.7109375" style="318" customWidth="1"/>
    <col min="9990" max="9990" width="13.5703125" style="318" customWidth="1"/>
    <col min="9991" max="9991" width="17.140625" style="318" bestFit="1" customWidth="1"/>
    <col min="9992" max="10240" width="11.42578125" style="318"/>
    <col min="10241" max="10241" width="35.7109375" style="318" customWidth="1"/>
    <col min="10242" max="10242" width="15.28515625" style="318" customWidth="1"/>
    <col min="10243" max="10243" width="16.28515625" style="318" customWidth="1"/>
    <col min="10244" max="10244" width="20.7109375" style="318" customWidth="1"/>
    <col min="10245" max="10245" width="45.7109375" style="318" customWidth="1"/>
    <col min="10246" max="10246" width="13.5703125" style="318" customWidth="1"/>
    <col min="10247" max="10247" width="17.140625" style="318" bestFit="1" customWidth="1"/>
    <col min="10248" max="10496" width="11.42578125" style="318"/>
    <col min="10497" max="10497" width="35.7109375" style="318" customWidth="1"/>
    <col min="10498" max="10498" width="15.28515625" style="318" customWidth="1"/>
    <col min="10499" max="10499" width="16.28515625" style="318" customWidth="1"/>
    <col min="10500" max="10500" width="20.7109375" style="318" customWidth="1"/>
    <col min="10501" max="10501" width="45.7109375" style="318" customWidth="1"/>
    <col min="10502" max="10502" width="13.5703125" style="318" customWidth="1"/>
    <col min="10503" max="10503" width="17.140625" style="318" bestFit="1" customWidth="1"/>
    <col min="10504" max="10752" width="11.42578125" style="318"/>
    <col min="10753" max="10753" width="35.7109375" style="318" customWidth="1"/>
    <col min="10754" max="10754" width="15.28515625" style="318" customWidth="1"/>
    <col min="10755" max="10755" width="16.28515625" style="318" customWidth="1"/>
    <col min="10756" max="10756" width="20.7109375" style="318" customWidth="1"/>
    <col min="10757" max="10757" width="45.7109375" style="318" customWidth="1"/>
    <col min="10758" max="10758" width="13.5703125" style="318" customWidth="1"/>
    <col min="10759" max="10759" width="17.140625" style="318" bestFit="1" customWidth="1"/>
    <col min="10760" max="11008" width="11.42578125" style="318"/>
    <col min="11009" max="11009" width="35.7109375" style="318" customWidth="1"/>
    <col min="11010" max="11010" width="15.28515625" style="318" customWidth="1"/>
    <col min="11011" max="11011" width="16.28515625" style="318" customWidth="1"/>
    <col min="11012" max="11012" width="20.7109375" style="318" customWidth="1"/>
    <col min="11013" max="11013" width="45.7109375" style="318" customWidth="1"/>
    <col min="11014" max="11014" width="13.5703125" style="318" customWidth="1"/>
    <col min="11015" max="11015" width="17.140625" style="318" bestFit="1" customWidth="1"/>
    <col min="11016" max="11264" width="11.42578125" style="318"/>
    <col min="11265" max="11265" width="35.7109375" style="318" customWidth="1"/>
    <col min="11266" max="11266" width="15.28515625" style="318" customWidth="1"/>
    <col min="11267" max="11267" width="16.28515625" style="318" customWidth="1"/>
    <col min="11268" max="11268" width="20.7109375" style="318" customWidth="1"/>
    <col min="11269" max="11269" width="45.7109375" style="318" customWidth="1"/>
    <col min="11270" max="11270" width="13.5703125" style="318" customWidth="1"/>
    <col min="11271" max="11271" width="17.140625" style="318" bestFit="1" customWidth="1"/>
    <col min="11272" max="11520" width="11.42578125" style="318"/>
    <col min="11521" max="11521" width="35.7109375" style="318" customWidth="1"/>
    <col min="11522" max="11522" width="15.28515625" style="318" customWidth="1"/>
    <col min="11523" max="11523" width="16.28515625" style="318" customWidth="1"/>
    <col min="11524" max="11524" width="20.7109375" style="318" customWidth="1"/>
    <col min="11525" max="11525" width="45.7109375" style="318" customWidth="1"/>
    <col min="11526" max="11526" width="13.5703125" style="318" customWidth="1"/>
    <col min="11527" max="11527" width="17.140625" style="318" bestFit="1" customWidth="1"/>
    <col min="11528" max="11776" width="11.42578125" style="318"/>
    <col min="11777" max="11777" width="35.7109375" style="318" customWidth="1"/>
    <col min="11778" max="11778" width="15.28515625" style="318" customWidth="1"/>
    <col min="11779" max="11779" width="16.28515625" style="318" customWidth="1"/>
    <col min="11780" max="11780" width="20.7109375" style="318" customWidth="1"/>
    <col min="11781" max="11781" width="45.7109375" style="318" customWidth="1"/>
    <col min="11782" max="11782" width="13.5703125" style="318" customWidth="1"/>
    <col min="11783" max="11783" width="17.140625" style="318" bestFit="1" customWidth="1"/>
    <col min="11784" max="12032" width="11.42578125" style="318"/>
    <col min="12033" max="12033" width="35.7109375" style="318" customWidth="1"/>
    <col min="12034" max="12034" width="15.28515625" style="318" customWidth="1"/>
    <col min="12035" max="12035" width="16.28515625" style="318" customWidth="1"/>
    <col min="12036" max="12036" width="20.7109375" style="318" customWidth="1"/>
    <col min="12037" max="12037" width="45.7109375" style="318" customWidth="1"/>
    <col min="12038" max="12038" width="13.5703125" style="318" customWidth="1"/>
    <col min="12039" max="12039" width="17.140625" style="318" bestFit="1" customWidth="1"/>
    <col min="12040" max="12288" width="11.42578125" style="318"/>
    <col min="12289" max="12289" width="35.7109375" style="318" customWidth="1"/>
    <col min="12290" max="12290" width="15.28515625" style="318" customWidth="1"/>
    <col min="12291" max="12291" width="16.28515625" style="318" customWidth="1"/>
    <col min="12292" max="12292" width="20.7109375" style="318" customWidth="1"/>
    <col min="12293" max="12293" width="45.7109375" style="318" customWidth="1"/>
    <col min="12294" max="12294" width="13.5703125" style="318" customWidth="1"/>
    <col min="12295" max="12295" width="17.140625" style="318" bestFit="1" customWidth="1"/>
    <col min="12296" max="12544" width="11.42578125" style="318"/>
    <col min="12545" max="12545" width="35.7109375" style="318" customWidth="1"/>
    <col min="12546" max="12546" width="15.28515625" style="318" customWidth="1"/>
    <col min="12547" max="12547" width="16.28515625" style="318" customWidth="1"/>
    <col min="12548" max="12548" width="20.7109375" style="318" customWidth="1"/>
    <col min="12549" max="12549" width="45.7109375" style="318" customWidth="1"/>
    <col min="12550" max="12550" width="13.5703125" style="318" customWidth="1"/>
    <col min="12551" max="12551" width="17.140625" style="318" bestFit="1" customWidth="1"/>
    <col min="12552" max="12800" width="11.42578125" style="318"/>
    <col min="12801" max="12801" width="35.7109375" style="318" customWidth="1"/>
    <col min="12802" max="12802" width="15.28515625" style="318" customWidth="1"/>
    <col min="12803" max="12803" width="16.28515625" style="318" customWidth="1"/>
    <col min="12804" max="12804" width="20.7109375" style="318" customWidth="1"/>
    <col min="12805" max="12805" width="45.7109375" style="318" customWidth="1"/>
    <col min="12806" max="12806" width="13.5703125" style="318" customWidth="1"/>
    <col min="12807" max="12807" width="17.140625" style="318" bestFit="1" customWidth="1"/>
    <col min="12808" max="13056" width="11.42578125" style="318"/>
    <col min="13057" max="13057" width="35.7109375" style="318" customWidth="1"/>
    <col min="13058" max="13058" width="15.28515625" style="318" customWidth="1"/>
    <col min="13059" max="13059" width="16.28515625" style="318" customWidth="1"/>
    <col min="13060" max="13060" width="20.7109375" style="318" customWidth="1"/>
    <col min="13061" max="13061" width="45.7109375" style="318" customWidth="1"/>
    <col min="13062" max="13062" width="13.5703125" style="318" customWidth="1"/>
    <col min="13063" max="13063" width="17.140625" style="318" bestFit="1" customWidth="1"/>
    <col min="13064" max="13312" width="11.42578125" style="318"/>
    <col min="13313" max="13313" width="35.7109375" style="318" customWidth="1"/>
    <col min="13314" max="13314" width="15.28515625" style="318" customWidth="1"/>
    <col min="13315" max="13315" width="16.28515625" style="318" customWidth="1"/>
    <col min="13316" max="13316" width="20.7109375" style="318" customWidth="1"/>
    <col min="13317" max="13317" width="45.7109375" style="318" customWidth="1"/>
    <col min="13318" max="13318" width="13.5703125" style="318" customWidth="1"/>
    <col min="13319" max="13319" width="17.140625" style="318" bestFit="1" customWidth="1"/>
    <col min="13320" max="13568" width="11.42578125" style="318"/>
    <col min="13569" max="13569" width="35.7109375" style="318" customWidth="1"/>
    <col min="13570" max="13570" width="15.28515625" style="318" customWidth="1"/>
    <col min="13571" max="13571" width="16.28515625" style="318" customWidth="1"/>
    <col min="13572" max="13572" width="20.7109375" style="318" customWidth="1"/>
    <col min="13573" max="13573" width="45.7109375" style="318" customWidth="1"/>
    <col min="13574" max="13574" width="13.5703125" style="318" customWidth="1"/>
    <col min="13575" max="13575" width="17.140625" style="318" bestFit="1" customWidth="1"/>
    <col min="13576" max="13824" width="11.42578125" style="318"/>
    <col min="13825" max="13825" width="35.7109375" style="318" customWidth="1"/>
    <col min="13826" max="13826" width="15.28515625" style="318" customWidth="1"/>
    <col min="13827" max="13827" width="16.28515625" style="318" customWidth="1"/>
    <col min="13828" max="13828" width="20.7109375" style="318" customWidth="1"/>
    <col min="13829" max="13829" width="45.7109375" style="318" customWidth="1"/>
    <col min="13830" max="13830" width="13.5703125" style="318" customWidth="1"/>
    <col min="13831" max="13831" width="17.140625" style="318" bestFit="1" customWidth="1"/>
    <col min="13832" max="14080" width="11.42578125" style="318"/>
    <col min="14081" max="14081" width="35.7109375" style="318" customWidth="1"/>
    <col min="14082" max="14082" width="15.28515625" style="318" customWidth="1"/>
    <col min="14083" max="14083" width="16.28515625" style="318" customWidth="1"/>
    <col min="14084" max="14084" width="20.7109375" style="318" customWidth="1"/>
    <col min="14085" max="14085" width="45.7109375" style="318" customWidth="1"/>
    <col min="14086" max="14086" width="13.5703125" style="318" customWidth="1"/>
    <col min="14087" max="14087" width="17.140625" style="318" bestFit="1" customWidth="1"/>
    <col min="14088" max="14336" width="11.42578125" style="318"/>
    <col min="14337" max="14337" width="35.7109375" style="318" customWidth="1"/>
    <col min="14338" max="14338" width="15.28515625" style="318" customWidth="1"/>
    <col min="14339" max="14339" width="16.28515625" style="318" customWidth="1"/>
    <col min="14340" max="14340" width="20.7109375" style="318" customWidth="1"/>
    <col min="14341" max="14341" width="45.7109375" style="318" customWidth="1"/>
    <col min="14342" max="14342" width="13.5703125" style="318" customWidth="1"/>
    <col min="14343" max="14343" width="17.140625" style="318" bestFit="1" customWidth="1"/>
    <col min="14344" max="14592" width="11.42578125" style="318"/>
    <col min="14593" max="14593" width="35.7109375" style="318" customWidth="1"/>
    <col min="14594" max="14594" width="15.28515625" style="318" customWidth="1"/>
    <col min="14595" max="14595" width="16.28515625" style="318" customWidth="1"/>
    <col min="14596" max="14596" width="20.7109375" style="318" customWidth="1"/>
    <col min="14597" max="14597" width="45.7109375" style="318" customWidth="1"/>
    <col min="14598" max="14598" width="13.5703125" style="318" customWidth="1"/>
    <col min="14599" max="14599" width="17.140625" style="318" bestFit="1" customWidth="1"/>
    <col min="14600" max="14848" width="11.42578125" style="318"/>
    <col min="14849" max="14849" width="35.7109375" style="318" customWidth="1"/>
    <col min="14850" max="14850" width="15.28515625" style="318" customWidth="1"/>
    <col min="14851" max="14851" width="16.28515625" style="318" customWidth="1"/>
    <col min="14852" max="14852" width="20.7109375" style="318" customWidth="1"/>
    <col min="14853" max="14853" width="45.7109375" style="318" customWidth="1"/>
    <col min="14854" max="14854" width="13.5703125" style="318" customWidth="1"/>
    <col min="14855" max="14855" width="17.140625" style="318" bestFit="1" customWidth="1"/>
    <col min="14856" max="15104" width="11.42578125" style="318"/>
    <col min="15105" max="15105" width="35.7109375" style="318" customWidth="1"/>
    <col min="15106" max="15106" width="15.28515625" style="318" customWidth="1"/>
    <col min="15107" max="15107" width="16.28515625" style="318" customWidth="1"/>
    <col min="15108" max="15108" width="20.7109375" style="318" customWidth="1"/>
    <col min="15109" max="15109" width="45.7109375" style="318" customWidth="1"/>
    <col min="15110" max="15110" width="13.5703125" style="318" customWidth="1"/>
    <col min="15111" max="15111" width="17.140625" style="318" bestFit="1" customWidth="1"/>
    <col min="15112" max="15360" width="11.42578125" style="318"/>
    <col min="15361" max="15361" width="35.7109375" style="318" customWidth="1"/>
    <col min="15362" max="15362" width="15.28515625" style="318" customWidth="1"/>
    <col min="15363" max="15363" width="16.28515625" style="318" customWidth="1"/>
    <col min="15364" max="15364" width="20.7109375" style="318" customWidth="1"/>
    <col min="15365" max="15365" width="45.7109375" style="318" customWidth="1"/>
    <col min="15366" max="15366" width="13.5703125" style="318" customWidth="1"/>
    <col min="15367" max="15367" width="17.140625" style="318" bestFit="1" customWidth="1"/>
    <col min="15368" max="15616" width="11.42578125" style="318"/>
    <col min="15617" max="15617" width="35.7109375" style="318" customWidth="1"/>
    <col min="15618" max="15618" width="15.28515625" style="318" customWidth="1"/>
    <col min="15619" max="15619" width="16.28515625" style="318" customWidth="1"/>
    <col min="15620" max="15620" width="20.7109375" style="318" customWidth="1"/>
    <col min="15621" max="15621" width="45.7109375" style="318" customWidth="1"/>
    <col min="15622" max="15622" width="13.5703125" style="318" customWidth="1"/>
    <col min="15623" max="15623" width="17.140625" style="318" bestFit="1" customWidth="1"/>
    <col min="15624" max="15872" width="11.42578125" style="318"/>
    <col min="15873" max="15873" width="35.7109375" style="318" customWidth="1"/>
    <col min="15874" max="15874" width="15.28515625" style="318" customWidth="1"/>
    <col min="15875" max="15875" width="16.28515625" style="318" customWidth="1"/>
    <col min="15876" max="15876" width="20.7109375" style="318" customWidth="1"/>
    <col min="15877" max="15877" width="45.7109375" style="318" customWidth="1"/>
    <col min="15878" max="15878" width="13.5703125" style="318" customWidth="1"/>
    <col min="15879" max="15879" width="17.140625" style="318" bestFit="1" customWidth="1"/>
    <col min="15880" max="16128" width="11.42578125" style="318"/>
    <col min="16129" max="16129" width="35.7109375" style="318" customWidth="1"/>
    <col min="16130" max="16130" width="15.28515625" style="318" customWidth="1"/>
    <col min="16131" max="16131" width="16.28515625" style="318" customWidth="1"/>
    <col min="16132" max="16132" width="20.7109375" style="318" customWidth="1"/>
    <col min="16133" max="16133" width="45.7109375" style="318" customWidth="1"/>
    <col min="16134" max="16134" width="13.5703125" style="318" customWidth="1"/>
    <col min="16135" max="16135" width="17.140625" style="318" bestFit="1" customWidth="1"/>
    <col min="16136" max="16384" width="11.42578125" style="318"/>
  </cols>
  <sheetData>
    <row r="1" spans="1:5" ht="35.1" customHeight="1">
      <c r="A1" s="586" t="s">
        <v>78</v>
      </c>
      <c r="B1" s="587"/>
      <c r="C1" s="587"/>
      <c r="D1" s="587"/>
      <c r="E1" s="588"/>
    </row>
    <row r="2" spans="1:5" ht="6.75" customHeight="1"/>
    <row r="3" spans="1:5" ht="20.100000000000001" customHeight="1">
      <c r="A3" s="814" t="s">
        <v>408</v>
      </c>
      <c r="B3" s="814"/>
      <c r="C3" s="814"/>
      <c r="D3" s="814"/>
      <c r="E3" s="814"/>
    </row>
    <row r="4" spans="1:5" ht="20.100000000000001" customHeight="1">
      <c r="A4" s="799" t="s">
        <v>205</v>
      </c>
      <c r="B4" s="800"/>
      <c r="C4" s="800"/>
      <c r="D4" s="800"/>
      <c r="E4" s="801"/>
    </row>
    <row r="5" spans="1:5" ht="25.15" customHeight="1">
      <c r="A5" s="589" t="s">
        <v>96</v>
      </c>
      <c r="B5" s="776" t="s">
        <v>24</v>
      </c>
      <c r="C5" s="778"/>
      <c r="D5" s="774" t="s">
        <v>140</v>
      </c>
      <c r="E5" s="589" t="s">
        <v>17</v>
      </c>
    </row>
    <row r="6" spans="1:5" ht="19.5" customHeight="1">
      <c r="A6" s="773"/>
      <c r="B6" s="549" t="s">
        <v>103</v>
      </c>
      <c r="C6" s="549" t="s">
        <v>25</v>
      </c>
      <c r="D6" s="775"/>
      <c r="E6" s="773"/>
    </row>
    <row r="7" spans="1:5" ht="15" customHeight="1">
      <c r="A7" s="476" t="s">
        <v>0</v>
      </c>
      <c r="B7" s="476" t="s">
        <v>1</v>
      </c>
      <c r="C7" s="476" t="s">
        <v>2</v>
      </c>
      <c r="D7" s="476" t="s">
        <v>6</v>
      </c>
      <c r="E7" s="476" t="s">
        <v>3</v>
      </c>
    </row>
    <row r="8" spans="1:5" ht="101.25">
      <c r="A8" s="324" t="s">
        <v>560</v>
      </c>
      <c r="B8" s="337" t="s">
        <v>402</v>
      </c>
      <c r="C8" s="337">
        <v>76</v>
      </c>
      <c r="D8" s="314">
        <v>175000</v>
      </c>
      <c r="E8" s="485" t="s">
        <v>561</v>
      </c>
    </row>
    <row r="9" spans="1:5" ht="67.5">
      <c r="A9" s="324" t="s">
        <v>560</v>
      </c>
      <c r="B9" s="337" t="s">
        <v>402</v>
      </c>
      <c r="C9" s="337">
        <v>950</v>
      </c>
      <c r="D9" s="314">
        <v>289978.99</v>
      </c>
      <c r="E9" s="486" t="s">
        <v>708</v>
      </c>
    </row>
    <row r="10" spans="1:5" ht="22.5">
      <c r="A10" s="324" t="s">
        <v>560</v>
      </c>
      <c r="B10" s="337" t="s">
        <v>402</v>
      </c>
      <c r="C10" s="337">
        <v>76</v>
      </c>
      <c r="D10" s="314">
        <v>175000</v>
      </c>
      <c r="E10" s="486" t="s">
        <v>709</v>
      </c>
    </row>
    <row r="11" spans="1:5" ht="33.75">
      <c r="A11" s="324" t="s">
        <v>560</v>
      </c>
      <c r="B11" s="337" t="s">
        <v>402</v>
      </c>
      <c r="C11" s="337">
        <v>50</v>
      </c>
      <c r="D11" s="314">
        <v>115500</v>
      </c>
      <c r="E11" s="486" t="s">
        <v>710</v>
      </c>
    </row>
    <row r="12" spans="1:5" ht="22.5">
      <c r="A12" s="324" t="s">
        <v>560</v>
      </c>
      <c r="B12" s="337" t="s">
        <v>402</v>
      </c>
      <c r="C12" s="337">
        <v>96</v>
      </c>
      <c r="D12" s="314">
        <v>201600</v>
      </c>
      <c r="E12" s="486" t="s">
        <v>711</v>
      </c>
    </row>
    <row r="13" spans="1:5" ht="33.75">
      <c r="A13" s="324" t="s">
        <v>560</v>
      </c>
      <c r="B13" s="337" t="s">
        <v>402</v>
      </c>
      <c r="C13" s="337">
        <v>300</v>
      </c>
      <c r="D13" s="314">
        <v>330000</v>
      </c>
      <c r="E13" s="486" t="s">
        <v>712</v>
      </c>
    </row>
    <row r="14" spans="1:5" ht="33.75">
      <c r="A14" s="324" t="s">
        <v>560</v>
      </c>
      <c r="B14" s="337" t="s">
        <v>402</v>
      </c>
      <c r="C14" s="337">
        <v>300</v>
      </c>
      <c r="D14" s="314">
        <v>132000</v>
      </c>
      <c r="E14" s="486" t="s">
        <v>713</v>
      </c>
    </row>
    <row r="15" spans="1:5" ht="33.75">
      <c r="A15" s="324" t="s">
        <v>560</v>
      </c>
      <c r="B15" s="337" t="s">
        <v>402</v>
      </c>
      <c r="C15" s="337">
        <v>1360</v>
      </c>
      <c r="D15" s="314">
        <v>571200</v>
      </c>
      <c r="E15" s="486" t="s">
        <v>714</v>
      </c>
    </row>
    <row r="16" spans="1:5" ht="33.75">
      <c r="A16" s="324" t="s">
        <v>560</v>
      </c>
      <c r="B16" s="337" t="s">
        <v>402</v>
      </c>
      <c r="C16" s="337">
        <v>200</v>
      </c>
      <c r="D16" s="314">
        <v>220000</v>
      </c>
      <c r="E16" s="486" t="s">
        <v>715</v>
      </c>
    </row>
    <row r="17" spans="1:5" ht="33.75">
      <c r="A17" s="324" t="s">
        <v>560</v>
      </c>
      <c r="B17" s="337" t="s">
        <v>402</v>
      </c>
      <c r="C17" s="337">
        <v>100</v>
      </c>
      <c r="D17" s="314">
        <v>210000</v>
      </c>
      <c r="E17" s="486" t="s">
        <v>716</v>
      </c>
    </row>
    <row r="18" spans="1:5" ht="45">
      <c r="A18" s="324" t="s">
        <v>560</v>
      </c>
      <c r="B18" s="324" t="s">
        <v>562</v>
      </c>
      <c r="C18" s="337">
        <v>20</v>
      </c>
      <c r="D18" s="314">
        <v>150000</v>
      </c>
      <c r="E18" s="486" t="s">
        <v>717</v>
      </c>
    </row>
    <row r="19" spans="1:5" ht="33.75">
      <c r="A19" s="324" t="s">
        <v>560</v>
      </c>
      <c r="B19" s="337" t="s">
        <v>402</v>
      </c>
      <c r="C19" s="337">
        <v>4</v>
      </c>
      <c r="D19" s="314">
        <v>9650.0400000000009</v>
      </c>
      <c r="E19" s="486" t="s">
        <v>718</v>
      </c>
    </row>
    <row r="20" spans="1:5" ht="33.75">
      <c r="A20" s="324" t="s">
        <v>560</v>
      </c>
      <c r="B20" s="337" t="s">
        <v>402</v>
      </c>
      <c r="C20" s="337">
        <v>12</v>
      </c>
      <c r="D20" s="314">
        <v>35259.360000000001</v>
      </c>
      <c r="E20" s="486" t="s">
        <v>719</v>
      </c>
    </row>
    <row r="21" spans="1:5" ht="22.5">
      <c r="A21" s="324" t="s">
        <v>560</v>
      </c>
      <c r="B21" s="337" t="s">
        <v>402</v>
      </c>
      <c r="C21" s="337">
        <v>4</v>
      </c>
      <c r="D21" s="314">
        <v>8400</v>
      </c>
      <c r="E21" s="486" t="s">
        <v>720</v>
      </c>
    </row>
    <row r="22" spans="1:5" ht="33.75">
      <c r="A22" s="324" t="s">
        <v>560</v>
      </c>
      <c r="B22" s="324" t="s">
        <v>562</v>
      </c>
      <c r="C22" s="337">
        <v>1</v>
      </c>
      <c r="D22" s="314">
        <v>34484.480000000003</v>
      </c>
      <c r="E22" s="486" t="s">
        <v>721</v>
      </c>
    </row>
    <row r="23" spans="1:5" ht="56.25">
      <c r="A23" s="324" t="s">
        <v>560</v>
      </c>
      <c r="B23" s="337" t="s">
        <v>402</v>
      </c>
      <c r="C23" s="337">
        <v>950</v>
      </c>
      <c r="D23" s="314">
        <v>478139.63</v>
      </c>
      <c r="E23" s="486" t="s">
        <v>722</v>
      </c>
    </row>
    <row r="24" spans="1:5" ht="67.5">
      <c r="A24" s="324" t="s">
        <v>560</v>
      </c>
      <c r="B24" s="337" t="s">
        <v>402</v>
      </c>
      <c r="C24" s="337">
        <v>950</v>
      </c>
      <c r="D24" s="314">
        <v>503756.29</v>
      </c>
      <c r="E24" s="486" t="s">
        <v>723</v>
      </c>
    </row>
    <row r="25" spans="1:5" ht="67.5">
      <c r="A25" s="324" t="s">
        <v>560</v>
      </c>
      <c r="B25" s="337" t="s">
        <v>402</v>
      </c>
      <c r="C25" s="337">
        <v>950</v>
      </c>
      <c r="D25" s="314">
        <v>6770.35</v>
      </c>
      <c r="E25" s="486" t="s">
        <v>723</v>
      </c>
    </row>
    <row r="26" spans="1:5" ht="56.25">
      <c r="A26" s="324" t="s">
        <v>560</v>
      </c>
      <c r="B26" s="337" t="s">
        <v>402</v>
      </c>
      <c r="C26" s="337">
        <v>950</v>
      </c>
      <c r="D26" s="314">
        <v>5429.6</v>
      </c>
      <c r="E26" s="486" t="s">
        <v>722</v>
      </c>
    </row>
    <row r="27" spans="1:5" ht="22.5">
      <c r="A27" s="324" t="s">
        <v>560</v>
      </c>
      <c r="B27" s="337" t="s">
        <v>402</v>
      </c>
      <c r="C27" s="337">
        <v>76</v>
      </c>
      <c r="D27" s="314">
        <v>175000</v>
      </c>
      <c r="E27" s="486" t="s">
        <v>724</v>
      </c>
    </row>
    <row r="28" spans="1:5" ht="33.75">
      <c r="A28" s="324" t="s">
        <v>560</v>
      </c>
      <c r="B28" s="337" t="s">
        <v>402</v>
      </c>
      <c r="C28" s="337">
        <v>100</v>
      </c>
      <c r="D28" s="314">
        <v>210000</v>
      </c>
      <c r="E28" s="486" t="s">
        <v>725</v>
      </c>
    </row>
    <row r="29" spans="1:5" ht="33.75">
      <c r="A29" s="324" t="s">
        <v>560</v>
      </c>
      <c r="B29" s="337" t="s">
        <v>402</v>
      </c>
      <c r="C29" s="337">
        <v>400</v>
      </c>
      <c r="D29" s="314">
        <v>132000</v>
      </c>
      <c r="E29" s="486" t="s">
        <v>726</v>
      </c>
    </row>
    <row r="30" spans="1:5" ht="33.75">
      <c r="A30" s="324" t="s">
        <v>560</v>
      </c>
      <c r="B30" s="337" t="s">
        <v>402</v>
      </c>
      <c r="C30" s="337">
        <v>50</v>
      </c>
      <c r="D30" s="314">
        <v>115500</v>
      </c>
      <c r="E30" s="486" t="s">
        <v>727</v>
      </c>
    </row>
    <row r="31" spans="1:5" ht="22.5">
      <c r="A31" s="324" t="s">
        <v>560</v>
      </c>
      <c r="B31" s="337" t="s">
        <v>402</v>
      </c>
      <c r="C31" s="337">
        <v>100</v>
      </c>
      <c r="D31" s="314">
        <v>210000</v>
      </c>
      <c r="E31" s="486" t="s">
        <v>728</v>
      </c>
    </row>
    <row r="32" spans="1:5" ht="33.75">
      <c r="A32" s="324" t="s">
        <v>560</v>
      </c>
      <c r="B32" s="337" t="s">
        <v>402</v>
      </c>
      <c r="C32" s="337">
        <v>50</v>
      </c>
      <c r="D32" s="314">
        <v>115500</v>
      </c>
      <c r="E32" s="486" t="s">
        <v>729</v>
      </c>
    </row>
    <row r="33" spans="1:5" ht="22.5">
      <c r="A33" s="324" t="s">
        <v>560</v>
      </c>
      <c r="B33" s="337" t="s">
        <v>402</v>
      </c>
      <c r="C33" s="337">
        <v>76</v>
      </c>
      <c r="D33" s="314">
        <v>175000</v>
      </c>
      <c r="E33" s="486" t="s">
        <v>730</v>
      </c>
    </row>
    <row r="34" spans="1:5" ht="22.5">
      <c r="A34" s="324" t="s">
        <v>560</v>
      </c>
      <c r="B34" s="337" t="s">
        <v>402</v>
      </c>
      <c r="C34" s="337">
        <v>100</v>
      </c>
      <c r="D34" s="314">
        <v>210000</v>
      </c>
      <c r="E34" s="486" t="s">
        <v>731</v>
      </c>
    </row>
    <row r="35" spans="1:5" ht="56.25">
      <c r="A35" s="324" t="s">
        <v>560</v>
      </c>
      <c r="B35" s="337" t="s">
        <v>402</v>
      </c>
      <c r="C35" s="337">
        <v>950</v>
      </c>
      <c r="D35" s="314">
        <v>1113.22</v>
      </c>
      <c r="E35" s="486" t="s">
        <v>732</v>
      </c>
    </row>
    <row r="36" spans="1:5" ht="56.25">
      <c r="A36" s="324" t="s">
        <v>560</v>
      </c>
      <c r="B36" s="337" t="s">
        <v>402</v>
      </c>
      <c r="C36" s="337">
        <v>950</v>
      </c>
      <c r="D36" s="314">
        <v>215557.56</v>
      </c>
      <c r="E36" s="486" t="s">
        <v>732</v>
      </c>
    </row>
    <row r="37" spans="1:5" ht="67.5">
      <c r="A37" s="324" t="s">
        <v>560</v>
      </c>
      <c r="B37" s="337" t="s">
        <v>402</v>
      </c>
      <c r="C37" s="337">
        <v>950</v>
      </c>
      <c r="D37" s="314">
        <v>429814.78</v>
      </c>
      <c r="E37" s="486" t="s">
        <v>733</v>
      </c>
    </row>
    <row r="38" spans="1:5" ht="67.5">
      <c r="A38" s="324" t="s">
        <v>560</v>
      </c>
      <c r="B38" s="337" t="s">
        <v>402</v>
      </c>
      <c r="C38" s="337">
        <v>950</v>
      </c>
      <c r="D38" s="314">
        <v>3832.13</v>
      </c>
      <c r="E38" s="486" t="s">
        <v>733</v>
      </c>
    </row>
    <row r="39" spans="1:5" ht="22.5">
      <c r="A39" s="324" t="s">
        <v>560</v>
      </c>
      <c r="B39" s="337" t="s">
        <v>402</v>
      </c>
      <c r="C39" s="337">
        <v>100</v>
      </c>
      <c r="D39" s="314">
        <v>210000</v>
      </c>
      <c r="E39" s="486" t="s">
        <v>734</v>
      </c>
    </row>
    <row r="40" spans="1:5" ht="45">
      <c r="A40" s="324" t="s">
        <v>560</v>
      </c>
      <c r="B40" s="337" t="s">
        <v>402</v>
      </c>
      <c r="C40" s="337">
        <v>200</v>
      </c>
      <c r="D40" s="314">
        <v>220000</v>
      </c>
      <c r="E40" s="486" t="s">
        <v>735</v>
      </c>
    </row>
    <row r="41" spans="1:5" ht="22.5">
      <c r="A41" s="324" t="s">
        <v>560</v>
      </c>
      <c r="B41" s="337" t="s">
        <v>402</v>
      </c>
      <c r="C41" s="337">
        <v>76</v>
      </c>
      <c r="D41" s="314">
        <v>175000</v>
      </c>
      <c r="E41" s="486" t="s">
        <v>736</v>
      </c>
    </row>
    <row r="42" spans="1:5" ht="33.75">
      <c r="A42" s="324" t="s">
        <v>560</v>
      </c>
      <c r="B42" s="337" t="s">
        <v>402</v>
      </c>
      <c r="C42" s="337">
        <v>50</v>
      </c>
      <c r="D42" s="314">
        <v>115500</v>
      </c>
      <c r="E42" s="486" t="s">
        <v>737</v>
      </c>
    </row>
    <row r="43" spans="1:5" ht="45">
      <c r="A43" s="324" t="s">
        <v>560</v>
      </c>
      <c r="B43" s="337" t="s">
        <v>402</v>
      </c>
      <c r="C43" s="337">
        <v>567</v>
      </c>
      <c r="D43" s="314">
        <v>623700</v>
      </c>
      <c r="E43" s="486" t="s">
        <v>738</v>
      </c>
    </row>
    <row r="44" spans="1:5" ht="56.25">
      <c r="A44" s="324" t="s">
        <v>560</v>
      </c>
      <c r="B44" s="337" t="s">
        <v>402</v>
      </c>
      <c r="C44" s="337">
        <v>1</v>
      </c>
      <c r="D44" s="314">
        <v>17000</v>
      </c>
      <c r="E44" s="486" t="s">
        <v>739</v>
      </c>
    </row>
    <row r="45" spans="1:5" ht="56.25">
      <c r="A45" s="324" t="s">
        <v>560</v>
      </c>
      <c r="B45" s="337" t="s">
        <v>402</v>
      </c>
      <c r="C45" s="337">
        <v>1</v>
      </c>
      <c r="D45" s="314">
        <v>17000</v>
      </c>
      <c r="E45" s="486" t="s">
        <v>739</v>
      </c>
    </row>
    <row r="46" spans="1:5" ht="56.25">
      <c r="A46" s="324" t="s">
        <v>560</v>
      </c>
      <c r="B46" s="337" t="s">
        <v>402</v>
      </c>
      <c r="C46" s="337">
        <v>1</v>
      </c>
      <c r="D46" s="314">
        <v>17000</v>
      </c>
      <c r="E46" s="486" t="s">
        <v>739</v>
      </c>
    </row>
    <row r="47" spans="1:5" ht="56.25">
      <c r="A47" s="324" t="s">
        <v>560</v>
      </c>
      <c r="B47" s="337" t="s">
        <v>402</v>
      </c>
      <c r="C47" s="337">
        <v>1</v>
      </c>
      <c r="D47" s="314">
        <v>15000</v>
      </c>
      <c r="E47" s="486" t="s">
        <v>739</v>
      </c>
    </row>
    <row r="48" spans="1:5" ht="56.25">
      <c r="A48" s="324" t="s">
        <v>560</v>
      </c>
      <c r="B48" s="337" t="s">
        <v>402</v>
      </c>
      <c r="C48" s="337">
        <v>1</v>
      </c>
      <c r="D48" s="314">
        <v>17000</v>
      </c>
      <c r="E48" s="486" t="s">
        <v>739</v>
      </c>
    </row>
    <row r="49" spans="1:5" ht="56.25">
      <c r="A49" s="324" t="s">
        <v>560</v>
      </c>
      <c r="B49" s="337" t="s">
        <v>402</v>
      </c>
      <c r="C49" s="337">
        <v>1</v>
      </c>
      <c r="D49" s="314">
        <v>17000</v>
      </c>
      <c r="E49" s="486" t="s">
        <v>739</v>
      </c>
    </row>
    <row r="50" spans="1:5" ht="56.25">
      <c r="A50" s="324" t="s">
        <v>560</v>
      </c>
      <c r="B50" s="337" t="s">
        <v>402</v>
      </c>
      <c r="C50" s="337">
        <v>1</v>
      </c>
      <c r="D50" s="314">
        <v>10000</v>
      </c>
      <c r="E50" s="486" t="s">
        <v>739</v>
      </c>
    </row>
    <row r="51" spans="1:5" ht="56.25">
      <c r="A51" s="324" t="s">
        <v>560</v>
      </c>
      <c r="B51" s="337" t="s">
        <v>402</v>
      </c>
      <c r="C51" s="337">
        <v>1</v>
      </c>
      <c r="D51" s="314">
        <v>22000</v>
      </c>
      <c r="E51" s="486" t="s">
        <v>739</v>
      </c>
    </row>
    <row r="52" spans="1:5" ht="56.25">
      <c r="A52" s="324" t="s">
        <v>560</v>
      </c>
      <c r="B52" s="337" t="s">
        <v>402</v>
      </c>
      <c r="C52" s="337">
        <v>1</v>
      </c>
      <c r="D52" s="314">
        <v>17000</v>
      </c>
      <c r="E52" s="486" t="s">
        <v>739</v>
      </c>
    </row>
    <row r="53" spans="1:5" ht="56.25">
      <c r="A53" s="324" t="s">
        <v>560</v>
      </c>
      <c r="B53" s="337" t="s">
        <v>402</v>
      </c>
      <c r="C53" s="337">
        <v>1</v>
      </c>
      <c r="D53" s="314">
        <v>17000</v>
      </c>
      <c r="E53" s="486" t="s">
        <v>739</v>
      </c>
    </row>
    <row r="54" spans="1:5" ht="56.25">
      <c r="A54" s="324" t="s">
        <v>560</v>
      </c>
      <c r="B54" s="337" t="s">
        <v>402</v>
      </c>
      <c r="C54" s="337">
        <v>1</v>
      </c>
      <c r="D54" s="314">
        <v>17000</v>
      </c>
      <c r="E54" s="486" t="s">
        <v>739</v>
      </c>
    </row>
    <row r="55" spans="1:5" ht="56.25">
      <c r="A55" s="324" t="s">
        <v>560</v>
      </c>
      <c r="B55" s="337" t="s">
        <v>402</v>
      </c>
      <c r="C55" s="337">
        <v>1</v>
      </c>
      <c r="D55" s="314">
        <v>17000</v>
      </c>
      <c r="E55" s="486" t="s">
        <v>739</v>
      </c>
    </row>
    <row r="56" spans="1:5" ht="56.25">
      <c r="A56" s="324" t="s">
        <v>560</v>
      </c>
      <c r="B56" s="337" t="s">
        <v>402</v>
      </c>
      <c r="C56" s="337">
        <v>1</v>
      </c>
      <c r="D56" s="314">
        <v>17000</v>
      </c>
      <c r="E56" s="486" t="s">
        <v>739</v>
      </c>
    </row>
    <row r="57" spans="1:5" ht="56.25">
      <c r="A57" s="324" t="s">
        <v>560</v>
      </c>
      <c r="B57" s="337" t="s">
        <v>402</v>
      </c>
      <c r="C57" s="337">
        <v>1</v>
      </c>
      <c r="D57" s="314">
        <v>17000</v>
      </c>
      <c r="E57" s="486" t="s">
        <v>739</v>
      </c>
    </row>
    <row r="58" spans="1:5" ht="56.25">
      <c r="A58" s="324" t="s">
        <v>560</v>
      </c>
      <c r="B58" s="337" t="s">
        <v>402</v>
      </c>
      <c r="C58" s="337">
        <v>1</v>
      </c>
      <c r="D58" s="314">
        <v>10000</v>
      </c>
      <c r="E58" s="486" t="s">
        <v>739</v>
      </c>
    </row>
    <row r="59" spans="1:5" ht="56.25">
      <c r="A59" s="324" t="s">
        <v>560</v>
      </c>
      <c r="B59" s="337" t="s">
        <v>402</v>
      </c>
      <c r="C59" s="337">
        <v>1</v>
      </c>
      <c r="D59" s="314">
        <v>15000</v>
      </c>
      <c r="E59" s="486" t="s">
        <v>739</v>
      </c>
    </row>
    <row r="60" spans="1:5" ht="56.25">
      <c r="A60" s="324" t="s">
        <v>560</v>
      </c>
      <c r="B60" s="337" t="s">
        <v>402</v>
      </c>
      <c r="C60" s="337">
        <v>1</v>
      </c>
      <c r="D60" s="314">
        <v>22000</v>
      </c>
      <c r="E60" s="486" t="s">
        <v>739</v>
      </c>
    </row>
    <row r="61" spans="1:5" ht="56.25">
      <c r="A61" s="324" t="s">
        <v>560</v>
      </c>
      <c r="B61" s="337" t="s">
        <v>402</v>
      </c>
      <c r="C61" s="337">
        <v>1</v>
      </c>
      <c r="D61" s="314">
        <v>17000</v>
      </c>
      <c r="E61" s="486" t="s">
        <v>739</v>
      </c>
    </row>
    <row r="62" spans="1:5" ht="56.25">
      <c r="A62" s="324" t="s">
        <v>560</v>
      </c>
      <c r="B62" s="337" t="s">
        <v>402</v>
      </c>
      <c r="C62" s="337">
        <v>1</v>
      </c>
      <c r="D62" s="314">
        <v>17000</v>
      </c>
      <c r="E62" s="486" t="s">
        <v>739</v>
      </c>
    </row>
    <row r="63" spans="1:5" ht="56.25">
      <c r="A63" s="324" t="s">
        <v>560</v>
      </c>
      <c r="B63" s="337" t="s">
        <v>402</v>
      </c>
      <c r="C63" s="337">
        <v>1</v>
      </c>
      <c r="D63" s="314">
        <v>17000</v>
      </c>
      <c r="E63" s="486" t="s">
        <v>739</v>
      </c>
    </row>
    <row r="64" spans="1:5" ht="56.25">
      <c r="A64" s="324" t="s">
        <v>560</v>
      </c>
      <c r="B64" s="337" t="s">
        <v>402</v>
      </c>
      <c r="C64" s="337">
        <v>1</v>
      </c>
      <c r="D64" s="314">
        <v>17000</v>
      </c>
      <c r="E64" s="486" t="s">
        <v>739</v>
      </c>
    </row>
    <row r="65" spans="1:5" ht="56.25">
      <c r="A65" s="324" t="s">
        <v>560</v>
      </c>
      <c r="B65" s="337" t="s">
        <v>402</v>
      </c>
      <c r="C65" s="337">
        <v>1</v>
      </c>
      <c r="D65" s="314">
        <v>15000</v>
      </c>
      <c r="E65" s="486" t="s">
        <v>739</v>
      </c>
    </row>
    <row r="66" spans="1:5" ht="56.25">
      <c r="A66" s="324" t="s">
        <v>560</v>
      </c>
      <c r="B66" s="337" t="s">
        <v>402</v>
      </c>
      <c r="C66" s="337">
        <v>1</v>
      </c>
      <c r="D66" s="314">
        <v>17000</v>
      </c>
      <c r="E66" s="486" t="s">
        <v>739</v>
      </c>
    </row>
    <row r="67" spans="1:5" ht="56.25">
      <c r="A67" s="324" t="s">
        <v>560</v>
      </c>
      <c r="B67" s="337" t="s">
        <v>402</v>
      </c>
      <c r="C67" s="337">
        <v>1</v>
      </c>
      <c r="D67" s="314">
        <v>65000</v>
      </c>
      <c r="E67" s="486" t="s">
        <v>739</v>
      </c>
    </row>
    <row r="68" spans="1:5" ht="56.25">
      <c r="A68" s="324" t="s">
        <v>560</v>
      </c>
      <c r="B68" s="337" t="s">
        <v>402</v>
      </c>
      <c r="C68" s="337">
        <v>1</v>
      </c>
      <c r="D68" s="314">
        <v>15000</v>
      </c>
      <c r="E68" s="486" t="s">
        <v>739</v>
      </c>
    </row>
    <row r="69" spans="1:5" ht="56.25">
      <c r="A69" s="324" t="s">
        <v>560</v>
      </c>
      <c r="B69" s="337" t="s">
        <v>402</v>
      </c>
      <c r="C69" s="337">
        <v>1</v>
      </c>
      <c r="D69" s="314">
        <v>15000</v>
      </c>
      <c r="E69" s="486" t="s">
        <v>739</v>
      </c>
    </row>
    <row r="70" spans="1:5" ht="56.25">
      <c r="A70" s="324" t="s">
        <v>560</v>
      </c>
      <c r="B70" s="337" t="s">
        <v>402</v>
      </c>
      <c r="C70" s="337">
        <v>1</v>
      </c>
      <c r="D70" s="314">
        <v>15000</v>
      </c>
      <c r="E70" s="486" t="s">
        <v>739</v>
      </c>
    </row>
    <row r="71" spans="1:5" ht="56.25">
      <c r="A71" s="324" t="s">
        <v>560</v>
      </c>
      <c r="B71" s="337" t="s">
        <v>402</v>
      </c>
      <c r="C71" s="337">
        <v>1</v>
      </c>
      <c r="D71" s="314">
        <v>15000</v>
      </c>
      <c r="E71" s="486" t="s">
        <v>739</v>
      </c>
    </row>
    <row r="72" spans="1:5" ht="56.25">
      <c r="A72" s="324" t="s">
        <v>560</v>
      </c>
      <c r="B72" s="337" t="s">
        <v>402</v>
      </c>
      <c r="C72" s="337">
        <v>1</v>
      </c>
      <c r="D72" s="314">
        <v>15000</v>
      </c>
      <c r="E72" s="486" t="s">
        <v>739</v>
      </c>
    </row>
    <row r="73" spans="1:5" ht="67.5">
      <c r="A73" s="324" t="s">
        <v>560</v>
      </c>
      <c r="B73" s="337" t="s">
        <v>402</v>
      </c>
      <c r="C73" s="337">
        <v>950</v>
      </c>
      <c r="D73" s="314">
        <v>381551.84</v>
      </c>
      <c r="E73" s="486" t="s">
        <v>740</v>
      </c>
    </row>
    <row r="74" spans="1:5" ht="67.5">
      <c r="A74" s="324" t="s">
        <v>560</v>
      </c>
      <c r="B74" s="337" t="s">
        <v>402</v>
      </c>
      <c r="C74" s="337">
        <v>950</v>
      </c>
      <c r="D74" s="314">
        <v>3930.63</v>
      </c>
      <c r="E74" s="486" t="s">
        <v>740</v>
      </c>
    </row>
    <row r="75" spans="1:5" ht="33.75">
      <c r="A75" s="324" t="s">
        <v>560</v>
      </c>
      <c r="B75" s="337" t="s">
        <v>402</v>
      </c>
      <c r="C75" s="337">
        <v>30</v>
      </c>
      <c r="D75" s="314">
        <v>231000</v>
      </c>
      <c r="E75" s="486" t="s">
        <v>741</v>
      </c>
    </row>
    <row r="76" spans="1:5" ht="33.75">
      <c r="A76" s="324" t="s">
        <v>560</v>
      </c>
      <c r="B76" s="337" t="s">
        <v>402</v>
      </c>
      <c r="C76" s="487" t="s">
        <v>563</v>
      </c>
      <c r="D76" s="314">
        <v>377198.78</v>
      </c>
      <c r="E76" s="486" t="s">
        <v>742</v>
      </c>
    </row>
    <row r="77" spans="1:5" ht="33.75">
      <c r="A77" s="324" t="s">
        <v>560</v>
      </c>
      <c r="B77" s="337" t="s">
        <v>402</v>
      </c>
      <c r="C77" s="487" t="s">
        <v>563</v>
      </c>
      <c r="D77" s="314">
        <v>12032.2</v>
      </c>
      <c r="E77" s="486" t="s">
        <v>742</v>
      </c>
    </row>
    <row r="78" spans="1:5" ht="33.75">
      <c r="A78" s="324" t="s">
        <v>560</v>
      </c>
      <c r="B78" s="337" t="s">
        <v>402</v>
      </c>
      <c r="C78" s="487" t="s">
        <v>563</v>
      </c>
      <c r="D78" s="314">
        <v>376347.79</v>
      </c>
      <c r="E78" s="486" t="s">
        <v>743</v>
      </c>
    </row>
    <row r="79" spans="1:5" ht="33.75">
      <c r="A79" s="324" t="s">
        <v>560</v>
      </c>
      <c r="B79" s="337" t="s">
        <v>402</v>
      </c>
      <c r="C79" s="487" t="s">
        <v>563</v>
      </c>
      <c r="D79" s="314">
        <v>347277.5</v>
      </c>
      <c r="E79" s="486" t="s">
        <v>744</v>
      </c>
    </row>
    <row r="80" spans="1:5" ht="45">
      <c r="A80" s="324" t="s">
        <v>560</v>
      </c>
      <c r="B80" s="337" t="s">
        <v>402</v>
      </c>
      <c r="C80" s="487" t="s">
        <v>563</v>
      </c>
      <c r="D80" s="314">
        <v>376347.79</v>
      </c>
      <c r="E80" s="486" t="s">
        <v>745</v>
      </c>
    </row>
    <row r="81" spans="1:5" ht="45">
      <c r="A81" s="324" t="s">
        <v>560</v>
      </c>
      <c r="B81" s="337" t="s">
        <v>402</v>
      </c>
      <c r="C81" s="487" t="s">
        <v>563</v>
      </c>
      <c r="D81" s="314">
        <v>12882.68</v>
      </c>
      <c r="E81" s="486" t="s">
        <v>745</v>
      </c>
    </row>
    <row r="82" spans="1:5" ht="33.75">
      <c r="A82" s="324" t="s">
        <v>560</v>
      </c>
      <c r="B82" s="337" t="s">
        <v>402</v>
      </c>
      <c r="C82" s="487" t="s">
        <v>563</v>
      </c>
      <c r="D82" s="314">
        <v>12882.72</v>
      </c>
      <c r="E82" s="486" t="s">
        <v>743</v>
      </c>
    </row>
    <row r="83" spans="1:5" ht="33.75">
      <c r="A83" s="324" t="s">
        <v>560</v>
      </c>
      <c r="B83" s="337" t="s">
        <v>402</v>
      </c>
      <c r="C83" s="487" t="s">
        <v>563</v>
      </c>
      <c r="D83" s="314">
        <v>12882.71</v>
      </c>
      <c r="E83" s="486" t="s">
        <v>744</v>
      </c>
    </row>
    <row r="84" spans="1:5" ht="33.75">
      <c r="A84" s="324" t="s">
        <v>560</v>
      </c>
      <c r="B84" s="337" t="s">
        <v>402</v>
      </c>
      <c r="C84" s="337">
        <v>50</v>
      </c>
      <c r="D84" s="314">
        <v>115500</v>
      </c>
      <c r="E84" s="486" t="s">
        <v>746</v>
      </c>
    </row>
    <row r="85" spans="1:5" ht="22.5">
      <c r="A85" s="324" t="s">
        <v>560</v>
      </c>
      <c r="B85" s="337" t="s">
        <v>402</v>
      </c>
      <c r="C85" s="337">
        <v>76</v>
      </c>
      <c r="D85" s="314">
        <v>175000</v>
      </c>
      <c r="E85" s="486" t="s">
        <v>747</v>
      </c>
    </row>
    <row r="86" spans="1:5" ht="33.75">
      <c r="A86" s="324" t="s">
        <v>560</v>
      </c>
      <c r="B86" s="337" t="s">
        <v>402</v>
      </c>
      <c r="C86" s="337">
        <v>1360</v>
      </c>
      <c r="D86" s="314">
        <v>571200</v>
      </c>
      <c r="E86" s="486" t="s">
        <v>748</v>
      </c>
    </row>
    <row r="87" spans="1:5" ht="22.5">
      <c r="A87" s="324" t="s">
        <v>560</v>
      </c>
      <c r="B87" s="337" t="s">
        <v>402</v>
      </c>
      <c r="C87" s="337">
        <v>100</v>
      </c>
      <c r="D87" s="314">
        <v>210000</v>
      </c>
      <c r="E87" s="486" t="s">
        <v>749</v>
      </c>
    </row>
    <row r="88" spans="1:5" ht="45">
      <c r="A88" s="324" t="s">
        <v>560</v>
      </c>
      <c r="B88" s="337" t="s">
        <v>402</v>
      </c>
      <c r="C88" s="487" t="s">
        <v>564</v>
      </c>
      <c r="D88" s="314">
        <v>999.92</v>
      </c>
      <c r="E88" s="486" t="s">
        <v>750</v>
      </c>
    </row>
    <row r="89" spans="1:5" ht="67.5">
      <c r="A89" s="324" t="s">
        <v>560</v>
      </c>
      <c r="B89" s="337" t="s">
        <v>402</v>
      </c>
      <c r="C89" s="337">
        <v>950</v>
      </c>
      <c r="D89" s="314">
        <v>4440</v>
      </c>
      <c r="E89" s="486" t="s">
        <v>751</v>
      </c>
    </row>
    <row r="90" spans="1:5" ht="67.5">
      <c r="A90" s="324" t="s">
        <v>560</v>
      </c>
      <c r="B90" s="337" t="s">
        <v>402</v>
      </c>
      <c r="C90" s="337">
        <v>950</v>
      </c>
      <c r="D90" s="314">
        <v>2464.4299999999998</v>
      </c>
      <c r="E90" s="486" t="s">
        <v>751</v>
      </c>
    </row>
    <row r="91" spans="1:5" ht="67.5">
      <c r="A91" s="324" t="s">
        <v>560</v>
      </c>
      <c r="B91" s="337" t="s">
        <v>402</v>
      </c>
      <c r="C91" s="337">
        <v>950</v>
      </c>
      <c r="D91" s="314">
        <v>183944.91</v>
      </c>
      <c r="E91" s="486" t="s">
        <v>751</v>
      </c>
    </row>
    <row r="92" spans="1:5" ht="78.75">
      <c r="A92" s="324" t="s">
        <v>560</v>
      </c>
      <c r="B92" s="337" t="s">
        <v>402</v>
      </c>
      <c r="C92" s="487" t="s">
        <v>565</v>
      </c>
      <c r="D92" s="314">
        <v>135859</v>
      </c>
      <c r="E92" s="486" t="s">
        <v>752</v>
      </c>
    </row>
    <row r="93" spans="1:5" ht="56.25">
      <c r="A93" s="324" t="s">
        <v>560</v>
      </c>
      <c r="B93" s="337" t="s">
        <v>402</v>
      </c>
      <c r="C93" s="487" t="s">
        <v>564</v>
      </c>
      <c r="D93" s="314">
        <v>17765.400000000001</v>
      </c>
      <c r="E93" s="486" t="s">
        <v>753</v>
      </c>
    </row>
    <row r="94" spans="1:5" ht="45">
      <c r="A94" s="324" t="s">
        <v>560</v>
      </c>
      <c r="B94" s="337" t="s">
        <v>402</v>
      </c>
      <c r="C94" s="337">
        <v>400</v>
      </c>
      <c r="D94" s="314">
        <v>152952.95999999999</v>
      </c>
      <c r="E94" s="486" t="s">
        <v>754</v>
      </c>
    </row>
    <row r="95" spans="1:5" ht="22.5">
      <c r="A95" s="324" t="s">
        <v>560</v>
      </c>
      <c r="B95" s="337" t="s">
        <v>402</v>
      </c>
      <c r="C95" s="337">
        <v>100</v>
      </c>
      <c r="D95" s="314">
        <v>210000</v>
      </c>
      <c r="E95" s="486" t="s">
        <v>755</v>
      </c>
    </row>
    <row r="96" spans="1:5" ht="22.5">
      <c r="A96" s="324" t="s">
        <v>560</v>
      </c>
      <c r="B96" s="337" t="s">
        <v>402</v>
      </c>
      <c r="C96" s="337">
        <v>76</v>
      </c>
      <c r="D96" s="314">
        <v>175000</v>
      </c>
      <c r="E96" s="486" t="s">
        <v>756</v>
      </c>
    </row>
    <row r="97" spans="1:5" ht="33.75">
      <c r="A97" s="324" t="s">
        <v>560</v>
      </c>
      <c r="B97" s="337" t="s">
        <v>402</v>
      </c>
      <c r="C97" s="337">
        <v>50</v>
      </c>
      <c r="D97" s="314">
        <v>115500</v>
      </c>
      <c r="E97" s="486" t="s">
        <v>757</v>
      </c>
    </row>
    <row r="98" spans="1:5" ht="45">
      <c r="A98" s="324" t="s">
        <v>560</v>
      </c>
      <c r="B98" s="337" t="s">
        <v>402</v>
      </c>
      <c r="C98" s="337">
        <v>200</v>
      </c>
      <c r="D98" s="314">
        <v>220000</v>
      </c>
      <c r="E98" s="486" t="s">
        <v>758</v>
      </c>
    </row>
    <row r="99" spans="1:5" ht="33.75">
      <c r="A99" s="324" t="s">
        <v>560</v>
      </c>
      <c r="B99" s="337" t="s">
        <v>402</v>
      </c>
      <c r="C99" s="337">
        <v>1360</v>
      </c>
      <c r="D99" s="314">
        <v>571200</v>
      </c>
      <c r="E99" s="486" t="s">
        <v>759</v>
      </c>
    </row>
    <row r="100" spans="1:5" ht="45">
      <c r="A100" s="324" t="s">
        <v>560</v>
      </c>
      <c r="B100" s="337" t="s">
        <v>402</v>
      </c>
      <c r="C100" s="337">
        <v>567</v>
      </c>
      <c r="D100" s="314">
        <v>623700</v>
      </c>
      <c r="E100" s="486" t="s">
        <v>760</v>
      </c>
    </row>
    <row r="101" spans="1:5" ht="33.75">
      <c r="A101" s="324" t="s">
        <v>560</v>
      </c>
      <c r="B101" s="337" t="s">
        <v>402</v>
      </c>
      <c r="C101" s="337">
        <v>400</v>
      </c>
      <c r="D101" s="314">
        <v>132000</v>
      </c>
      <c r="E101" s="486" t="s">
        <v>761</v>
      </c>
    </row>
    <row r="102" spans="1:5" ht="78.75">
      <c r="A102" s="324" t="s">
        <v>560</v>
      </c>
      <c r="B102" s="337" t="s">
        <v>402</v>
      </c>
      <c r="C102" s="337">
        <v>950</v>
      </c>
      <c r="D102" s="314">
        <v>275087.59999999998</v>
      </c>
      <c r="E102" s="486" t="s">
        <v>762</v>
      </c>
    </row>
    <row r="103" spans="1:5" ht="78.75">
      <c r="A103" s="324" t="s">
        <v>560</v>
      </c>
      <c r="B103" s="337" t="s">
        <v>402</v>
      </c>
      <c r="C103" s="337">
        <v>950</v>
      </c>
      <c r="D103" s="314">
        <v>7400.35</v>
      </c>
      <c r="E103" s="486" t="s">
        <v>762</v>
      </c>
    </row>
    <row r="104" spans="1:5" ht="22.5">
      <c r="A104" s="324" t="s">
        <v>560</v>
      </c>
      <c r="B104" s="337" t="s">
        <v>402</v>
      </c>
      <c r="C104" s="337">
        <v>1</v>
      </c>
      <c r="D104" s="314">
        <v>-440</v>
      </c>
      <c r="E104" s="486" t="s">
        <v>763</v>
      </c>
    </row>
    <row r="105" spans="1:5" ht="22.5">
      <c r="A105" s="324" t="s">
        <v>560</v>
      </c>
      <c r="B105" s="337" t="s">
        <v>402</v>
      </c>
      <c r="C105" s="337">
        <v>1</v>
      </c>
      <c r="D105" s="314">
        <v>-2100</v>
      </c>
      <c r="E105" s="486" t="s">
        <v>764</v>
      </c>
    </row>
    <row r="106" spans="1:5" ht="22.5">
      <c r="A106" s="324" t="s">
        <v>560</v>
      </c>
      <c r="B106" s="337" t="s">
        <v>402</v>
      </c>
      <c r="C106" s="337">
        <v>1</v>
      </c>
      <c r="D106" s="314">
        <v>-2100</v>
      </c>
      <c r="E106" s="486" t="s">
        <v>765</v>
      </c>
    </row>
    <row r="107" spans="1:5" ht="22.5">
      <c r="A107" s="324" t="s">
        <v>560</v>
      </c>
      <c r="B107" s="337" t="s">
        <v>402</v>
      </c>
      <c r="C107" s="337">
        <v>1</v>
      </c>
      <c r="D107" s="314">
        <v>-2100</v>
      </c>
      <c r="E107" s="486" t="s">
        <v>766</v>
      </c>
    </row>
    <row r="108" spans="1:5" ht="22.5">
      <c r="A108" s="324" t="s">
        <v>560</v>
      </c>
      <c r="B108" s="337" t="s">
        <v>402</v>
      </c>
      <c r="C108" s="337">
        <v>1</v>
      </c>
      <c r="D108" s="314">
        <v>-2100</v>
      </c>
      <c r="E108" s="486" t="s">
        <v>767</v>
      </c>
    </row>
    <row r="109" spans="1:5" ht="22.5">
      <c r="A109" s="324" t="s">
        <v>560</v>
      </c>
      <c r="B109" s="337" t="s">
        <v>402</v>
      </c>
      <c r="C109" s="337">
        <v>1</v>
      </c>
      <c r="D109" s="314">
        <v>-2100</v>
      </c>
      <c r="E109" s="486" t="s">
        <v>767</v>
      </c>
    </row>
    <row r="110" spans="1:5" ht="22.5">
      <c r="A110" s="324" t="s">
        <v>560</v>
      </c>
      <c r="B110" s="337" t="s">
        <v>402</v>
      </c>
      <c r="C110" s="337">
        <v>1</v>
      </c>
      <c r="D110" s="314">
        <v>-2100</v>
      </c>
      <c r="E110" s="486" t="s">
        <v>764</v>
      </c>
    </row>
    <row r="111" spans="1:5" ht="90">
      <c r="A111" s="324" t="s">
        <v>566</v>
      </c>
      <c r="B111" s="337" t="s">
        <v>402</v>
      </c>
      <c r="C111" s="337">
        <v>20</v>
      </c>
      <c r="D111" s="314">
        <v>17446.400000000001</v>
      </c>
      <c r="E111" s="486" t="s">
        <v>768</v>
      </c>
    </row>
    <row r="112" spans="1:5" ht="90">
      <c r="A112" s="324" t="s">
        <v>566</v>
      </c>
      <c r="B112" s="337" t="s">
        <v>402</v>
      </c>
      <c r="C112" s="337">
        <v>30</v>
      </c>
      <c r="D112" s="314">
        <v>81633.84</v>
      </c>
      <c r="E112" s="486" t="s">
        <v>769</v>
      </c>
    </row>
    <row r="113" spans="1:6" ht="90">
      <c r="A113" s="324" t="s">
        <v>566</v>
      </c>
      <c r="B113" s="337" t="s">
        <v>402</v>
      </c>
      <c r="C113" s="337">
        <v>100</v>
      </c>
      <c r="D113" s="314">
        <v>52014.400000000001</v>
      </c>
      <c r="E113" s="486" t="s">
        <v>770</v>
      </c>
    </row>
    <row r="114" spans="1:6" ht="56.25">
      <c r="A114" s="324" t="s">
        <v>566</v>
      </c>
      <c r="B114" s="337" t="s">
        <v>402</v>
      </c>
      <c r="C114" s="337">
        <v>95</v>
      </c>
      <c r="D114" s="314">
        <v>280517</v>
      </c>
      <c r="E114" s="486" t="s">
        <v>771</v>
      </c>
    </row>
    <row r="115" spans="1:6" ht="33.75">
      <c r="A115" s="324" t="s">
        <v>566</v>
      </c>
      <c r="B115" s="337" t="s">
        <v>402</v>
      </c>
      <c r="C115" s="488">
        <v>200</v>
      </c>
      <c r="D115" s="315">
        <v>10440</v>
      </c>
      <c r="E115" s="489" t="s">
        <v>772</v>
      </c>
    </row>
    <row r="116" spans="1:6" ht="22.5">
      <c r="A116" s="324" t="s">
        <v>566</v>
      </c>
      <c r="B116" s="337" t="s">
        <v>402</v>
      </c>
      <c r="C116" s="488">
        <v>200</v>
      </c>
      <c r="D116" s="315">
        <v>40165</v>
      </c>
      <c r="E116" s="489" t="s">
        <v>773</v>
      </c>
    </row>
    <row r="117" spans="1:6" ht="33.75">
      <c r="A117" s="324" t="s">
        <v>566</v>
      </c>
      <c r="B117" s="337" t="s">
        <v>402</v>
      </c>
      <c r="C117" s="488">
        <v>36</v>
      </c>
      <c r="D117" s="315">
        <v>4654.57</v>
      </c>
      <c r="E117" s="489" t="s">
        <v>774</v>
      </c>
    </row>
    <row r="118" spans="1:6" ht="45">
      <c r="A118" s="324" t="s">
        <v>566</v>
      </c>
      <c r="B118" s="337" t="s">
        <v>402</v>
      </c>
      <c r="C118" s="488">
        <v>12</v>
      </c>
      <c r="D118" s="315">
        <v>11832</v>
      </c>
      <c r="E118" s="489" t="s">
        <v>775</v>
      </c>
    </row>
    <row r="119" spans="1:6" ht="22.5">
      <c r="A119" s="324" t="s">
        <v>566</v>
      </c>
      <c r="B119" s="337" t="s">
        <v>402</v>
      </c>
      <c r="C119" s="488">
        <v>9</v>
      </c>
      <c r="D119" s="315">
        <v>5950.8</v>
      </c>
      <c r="E119" s="489" t="s">
        <v>776</v>
      </c>
    </row>
    <row r="120" spans="1:6" ht="56.25">
      <c r="A120" s="324" t="s">
        <v>560</v>
      </c>
      <c r="B120" s="337" t="s">
        <v>402</v>
      </c>
      <c r="C120" s="488">
        <v>80</v>
      </c>
      <c r="D120" s="315">
        <v>30508</v>
      </c>
      <c r="E120" s="489" t="s">
        <v>777</v>
      </c>
      <c r="F120" s="490"/>
    </row>
    <row r="121" spans="1:6" ht="45">
      <c r="A121" s="324" t="s">
        <v>560</v>
      </c>
      <c r="B121" s="337" t="s">
        <v>402</v>
      </c>
      <c r="C121" s="488">
        <v>20</v>
      </c>
      <c r="D121" s="315">
        <v>1293005.6000000001</v>
      </c>
      <c r="E121" s="489" t="s">
        <v>778</v>
      </c>
      <c r="F121" s="490"/>
    </row>
    <row r="122" spans="1:6" ht="33.75">
      <c r="A122" s="324" t="s">
        <v>560</v>
      </c>
      <c r="B122" s="337" t="s">
        <v>402</v>
      </c>
      <c r="C122" s="488">
        <v>22</v>
      </c>
      <c r="D122" s="315">
        <v>2267.8000000000002</v>
      </c>
      <c r="E122" s="489" t="s">
        <v>779</v>
      </c>
      <c r="F122" s="490"/>
    </row>
    <row r="123" spans="1:6" ht="33.75">
      <c r="A123" s="324" t="s">
        <v>560</v>
      </c>
      <c r="B123" s="337" t="s">
        <v>402</v>
      </c>
      <c r="C123" s="488">
        <v>22</v>
      </c>
      <c r="D123" s="315">
        <v>13386.88</v>
      </c>
      <c r="E123" s="489" t="s">
        <v>779</v>
      </c>
      <c r="F123" s="490"/>
    </row>
    <row r="124" spans="1:6" ht="45">
      <c r="A124" s="324" t="s">
        <v>560</v>
      </c>
      <c r="B124" s="337" t="s">
        <v>402</v>
      </c>
      <c r="C124" s="488">
        <v>185</v>
      </c>
      <c r="D124" s="315">
        <v>203500</v>
      </c>
      <c r="E124" s="489" t="s">
        <v>780</v>
      </c>
      <c r="F124" s="490"/>
    </row>
    <row r="125" spans="1:6" ht="22.5">
      <c r="A125" s="324" t="s">
        <v>560</v>
      </c>
      <c r="B125" s="337" t="s">
        <v>402</v>
      </c>
      <c r="C125" s="488">
        <v>100</v>
      </c>
      <c r="D125" s="315">
        <v>210000</v>
      </c>
      <c r="E125" s="489" t="s">
        <v>781</v>
      </c>
      <c r="F125" s="490"/>
    </row>
    <row r="126" spans="1:6" ht="33.75">
      <c r="A126" s="324" t="s">
        <v>560</v>
      </c>
      <c r="B126" s="337" t="s">
        <v>402</v>
      </c>
      <c r="C126" s="488">
        <v>50</v>
      </c>
      <c r="D126" s="315">
        <v>115500</v>
      </c>
      <c r="E126" s="489" t="s">
        <v>782</v>
      </c>
      <c r="F126" s="490"/>
    </row>
    <row r="127" spans="1:6" ht="33.75">
      <c r="A127" s="324" t="s">
        <v>560</v>
      </c>
      <c r="B127" s="337" t="s">
        <v>402</v>
      </c>
      <c r="C127" s="488">
        <v>50</v>
      </c>
      <c r="D127" s="315">
        <v>115500</v>
      </c>
      <c r="E127" s="489" t="s">
        <v>783</v>
      </c>
      <c r="F127" s="490"/>
    </row>
    <row r="128" spans="1:6" ht="22.5">
      <c r="A128" s="324" t="s">
        <v>560</v>
      </c>
      <c r="B128" s="337" t="s">
        <v>402</v>
      </c>
      <c r="C128" s="488">
        <v>76</v>
      </c>
      <c r="D128" s="315">
        <v>175000</v>
      </c>
      <c r="E128" s="489" t="s">
        <v>784</v>
      </c>
      <c r="F128" s="490"/>
    </row>
    <row r="129" spans="1:6" ht="22.5">
      <c r="A129" s="324" t="s">
        <v>560</v>
      </c>
      <c r="B129" s="337" t="s">
        <v>402</v>
      </c>
      <c r="C129" s="488">
        <v>76</v>
      </c>
      <c r="D129" s="315">
        <v>175000</v>
      </c>
      <c r="E129" s="489" t="s">
        <v>785</v>
      </c>
      <c r="F129" s="490"/>
    </row>
    <row r="130" spans="1:6" ht="45">
      <c r="A130" s="324" t="s">
        <v>560</v>
      </c>
      <c r="B130" s="337" t="s">
        <v>402</v>
      </c>
      <c r="C130" s="488">
        <v>400</v>
      </c>
      <c r="D130" s="315">
        <v>116116</v>
      </c>
      <c r="E130" s="489" t="s">
        <v>786</v>
      </c>
      <c r="F130" s="490"/>
    </row>
    <row r="131" spans="1:6" ht="33.75">
      <c r="A131" s="324" t="s">
        <v>560</v>
      </c>
      <c r="B131" s="337" t="s">
        <v>402</v>
      </c>
      <c r="C131" s="488">
        <v>22</v>
      </c>
      <c r="D131" s="315">
        <v>4115.68</v>
      </c>
      <c r="E131" s="489" t="s">
        <v>779</v>
      </c>
      <c r="F131" s="490"/>
    </row>
    <row r="132" spans="1:6" ht="33.75">
      <c r="A132" s="324" t="s">
        <v>560</v>
      </c>
      <c r="B132" s="337" t="s">
        <v>402</v>
      </c>
      <c r="C132" s="488">
        <v>22</v>
      </c>
      <c r="D132" s="315">
        <v>5837.4</v>
      </c>
      <c r="E132" s="489" t="s">
        <v>779</v>
      </c>
      <c r="F132" s="490"/>
    </row>
    <row r="133" spans="1:6" ht="78.75">
      <c r="A133" s="324" t="s">
        <v>560</v>
      </c>
      <c r="B133" s="337" t="s">
        <v>402</v>
      </c>
      <c r="C133" s="488">
        <v>950</v>
      </c>
      <c r="D133" s="315">
        <v>349464.56</v>
      </c>
      <c r="E133" s="489" t="s">
        <v>787</v>
      </c>
      <c r="F133" s="490"/>
    </row>
    <row r="134" spans="1:6" ht="56.25">
      <c r="A134" s="324" t="s">
        <v>560</v>
      </c>
      <c r="B134" s="337" t="s">
        <v>402</v>
      </c>
      <c r="C134" s="488">
        <v>22</v>
      </c>
      <c r="D134" s="315">
        <v>55098.74</v>
      </c>
      <c r="E134" s="489" t="s">
        <v>788</v>
      </c>
      <c r="F134" s="490"/>
    </row>
    <row r="135" spans="1:6" ht="33.75">
      <c r="A135" s="324" t="s">
        <v>560</v>
      </c>
      <c r="B135" s="337" t="s">
        <v>402</v>
      </c>
      <c r="C135" s="488">
        <v>22</v>
      </c>
      <c r="D135" s="315">
        <v>809.1</v>
      </c>
      <c r="E135" s="489" t="s">
        <v>779</v>
      </c>
      <c r="F135" s="490"/>
    </row>
    <row r="136" spans="1:6" ht="78.75">
      <c r="A136" s="324" t="s">
        <v>560</v>
      </c>
      <c r="B136" s="337" t="s">
        <v>402</v>
      </c>
      <c r="C136" s="488">
        <v>950</v>
      </c>
      <c r="D136" s="315">
        <v>4344.22</v>
      </c>
      <c r="E136" s="489" t="s">
        <v>789</v>
      </c>
      <c r="F136" s="490"/>
    </row>
    <row r="137" spans="1:6" ht="22.5">
      <c r="A137" s="324" t="s">
        <v>560</v>
      </c>
      <c r="B137" s="337" t="s">
        <v>402</v>
      </c>
      <c r="C137" s="488">
        <v>100</v>
      </c>
      <c r="D137" s="315">
        <v>210000</v>
      </c>
      <c r="E137" s="489" t="s">
        <v>790</v>
      </c>
      <c r="F137" s="490"/>
    </row>
    <row r="138" spans="1:6" ht="45">
      <c r="A138" s="324" t="s">
        <v>560</v>
      </c>
      <c r="B138" s="337" t="s">
        <v>402</v>
      </c>
      <c r="C138" s="488">
        <v>200</v>
      </c>
      <c r="D138" s="315">
        <v>220000</v>
      </c>
      <c r="E138" s="489" t="s">
        <v>791</v>
      </c>
      <c r="F138" s="490"/>
    </row>
    <row r="139" spans="1:6" ht="33.75">
      <c r="A139" s="324" t="s">
        <v>560</v>
      </c>
      <c r="B139" s="337" t="s">
        <v>402</v>
      </c>
      <c r="C139" s="488">
        <v>1360</v>
      </c>
      <c r="D139" s="315">
        <v>571200</v>
      </c>
      <c r="E139" s="489" t="s">
        <v>792</v>
      </c>
      <c r="F139" s="490"/>
    </row>
    <row r="140" spans="1:6" ht="33.75">
      <c r="A140" s="324" t="s">
        <v>560</v>
      </c>
      <c r="B140" s="337" t="s">
        <v>402</v>
      </c>
      <c r="C140" s="488">
        <v>22</v>
      </c>
      <c r="D140" s="315">
        <v>2832.49</v>
      </c>
      <c r="E140" s="489" t="s">
        <v>793</v>
      </c>
      <c r="F140" s="490"/>
    </row>
    <row r="141" spans="1:6" ht="45">
      <c r="A141" s="324" t="s">
        <v>560</v>
      </c>
      <c r="B141" s="337" t="s">
        <v>402</v>
      </c>
      <c r="C141" s="488">
        <v>752</v>
      </c>
      <c r="D141" s="315">
        <v>827200</v>
      </c>
      <c r="E141" s="489" t="s">
        <v>794</v>
      </c>
      <c r="F141" s="490"/>
    </row>
    <row r="142" spans="1:6" ht="45">
      <c r="A142" s="324" t="s">
        <v>560</v>
      </c>
      <c r="B142" s="337" t="s">
        <v>402</v>
      </c>
      <c r="C142" s="488">
        <v>400</v>
      </c>
      <c r="D142" s="315">
        <v>264000</v>
      </c>
      <c r="E142" s="489" t="s">
        <v>795</v>
      </c>
      <c r="F142" s="490"/>
    </row>
    <row r="143" spans="1:6" ht="33.75">
      <c r="A143" s="324" t="s">
        <v>560</v>
      </c>
      <c r="B143" s="337" t="s">
        <v>402</v>
      </c>
      <c r="C143" s="488">
        <v>50</v>
      </c>
      <c r="D143" s="315">
        <v>115500</v>
      </c>
      <c r="E143" s="489" t="s">
        <v>796</v>
      </c>
      <c r="F143" s="490"/>
    </row>
    <row r="144" spans="1:6" ht="22.5">
      <c r="A144" s="324" t="s">
        <v>560</v>
      </c>
      <c r="B144" s="337" t="s">
        <v>402</v>
      </c>
      <c r="C144" s="488">
        <v>76</v>
      </c>
      <c r="D144" s="315">
        <v>175000</v>
      </c>
      <c r="E144" s="489" t="s">
        <v>797</v>
      </c>
      <c r="F144" s="490"/>
    </row>
    <row r="145" spans="1:6" ht="33.75">
      <c r="A145" s="324" t="s">
        <v>560</v>
      </c>
      <c r="B145" s="337" t="s">
        <v>402</v>
      </c>
      <c r="C145" s="488">
        <v>30</v>
      </c>
      <c r="D145" s="315">
        <v>231000</v>
      </c>
      <c r="E145" s="489" t="s">
        <v>798</v>
      </c>
      <c r="F145" s="490"/>
    </row>
    <row r="146" spans="1:6" ht="33.75">
      <c r="A146" s="324" t="s">
        <v>560</v>
      </c>
      <c r="B146" s="337" t="s">
        <v>402</v>
      </c>
      <c r="C146" s="488">
        <v>20</v>
      </c>
      <c r="D146" s="315">
        <v>56898</v>
      </c>
      <c r="E146" s="489" t="s">
        <v>799</v>
      </c>
      <c r="F146" s="490"/>
    </row>
    <row r="147" spans="1:6" ht="56.25">
      <c r="A147" s="324" t="s">
        <v>560</v>
      </c>
      <c r="B147" s="337" t="s">
        <v>402</v>
      </c>
      <c r="C147" s="488">
        <v>400</v>
      </c>
      <c r="D147" s="315">
        <v>172413.56</v>
      </c>
      <c r="E147" s="489" t="s">
        <v>800</v>
      </c>
      <c r="F147" s="490"/>
    </row>
    <row r="148" spans="1:6" ht="33.75">
      <c r="A148" s="324" t="s">
        <v>560</v>
      </c>
      <c r="B148" s="337" t="s">
        <v>402</v>
      </c>
      <c r="C148" s="488">
        <v>1</v>
      </c>
      <c r="D148" s="315">
        <v>34999.519999999997</v>
      </c>
      <c r="E148" s="489" t="s">
        <v>801</v>
      </c>
      <c r="F148" s="490"/>
    </row>
    <row r="149" spans="1:6" ht="33.75">
      <c r="A149" s="324" t="s">
        <v>560</v>
      </c>
      <c r="B149" s="337" t="s">
        <v>402</v>
      </c>
      <c r="C149" s="488">
        <v>100</v>
      </c>
      <c r="D149" s="315">
        <v>210000</v>
      </c>
      <c r="E149" s="489" t="s">
        <v>802</v>
      </c>
      <c r="F149" s="490"/>
    </row>
    <row r="150" spans="1:6" ht="33.75">
      <c r="A150" s="324" t="s">
        <v>560</v>
      </c>
      <c r="B150" s="337" t="s">
        <v>402</v>
      </c>
      <c r="C150" s="488">
        <v>100</v>
      </c>
      <c r="D150" s="315">
        <v>210000</v>
      </c>
      <c r="E150" s="489" t="s">
        <v>803</v>
      </c>
      <c r="F150" s="490"/>
    </row>
    <row r="151" spans="1:6" ht="22.5">
      <c r="A151" s="324" t="s">
        <v>560</v>
      </c>
      <c r="B151" s="337" t="s">
        <v>402</v>
      </c>
      <c r="C151" s="488">
        <v>76</v>
      </c>
      <c r="D151" s="315">
        <v>175000</v>
      </c>
      <c r="E151" s="489" t="s">
        <v>804</v>
      </c>
      <c r="F151" s="490"/>
    </row>
    <row r="152" spans="1:6" ht="33.75">
      <c r="A152" s="324" t="s">
        <v>560</v>
      </c>
      <c r="B152" s="337" t="s">
        <v>402</v>
      </c>
      <c r="C152" s="488">
        <v>50</v>
      </c>
      <c r="D152" s="315">
        <v>115500</v>
      </c>
      <c r="E152" s="489" t="s">
        <v>805</v>
      </c>
      <c r="F152" s="490"/>
    </row>
    <row r="153" spans="1:6" ht="45">
      <c r="A153" s="324" t="s">
        <v>560</v>
      </c>
      <c r="B153" s="337" t="s">
        <v>402</v>
      </c>
      <c r="C153" s="488">
        <v>752</v>
      </c>
      <c r="D153" s="315">
        <v>827200</v>
      </c>
      <c r="E153" s="489" t="s">
        <v>806</v>
      </c>
      <c r="F153" s="490"/>
    </row>
    <row r="154" spans="1:6" ht="45">
      <c r="A154" s="324" t="s">
        <v>560</v>
      </c>
      <c r="B154" s="337" t="s">
        <v>402</v>
      </c>
      <c r="C154" s="488">
        <v>200</v>
      </c>
      <c r="D154" s="315">
        <v>220000</v>
      </c>
      <c r="E154" s="489" t="s">
        <v>807</v>
      </c>
      <c r="F154" s="490"/>
    </row>
    <row r="155" spans="1:6" ht="33.75">
      <c r="A155" s="324" t="s">
        <v>560</v>
      </c>
      <c r="B155" s="337" t="s">
        <v>402</v>
      </c>
      <c r="C155" s="488">
        <v>1360</v>
      </c>
      <c r="D155" s="315">
        <v>571200</v>
      </c>
      <c r="E155" s="489" t="s">
        <v>808</v>
      </c>
      <c r="F155" s="490"/>
    </row>
    <row r="156" spans="1:6" ht="22.5">
      <c r="A156" s="324" t="s">
        <v>560</v>
      </c>
      <c r="B156" s="337" t="s">
        <v>402</v>
      </c>
      <c r="C156" s="488">
        <v>1</v>
      </c>
      <c r="D156" s="315">
        <v>69999.41</v>
      </c>
      <c r="E156" s="489" t="s">
        <v>809</v>
      </c>
      <c r="F156" s="490"/>
    </row>
    <row r="157" spans="1:6" ht="22.5">
      <c r="A157" s="324" t="s">
        <v>560</v>
      </c>
      <c r="B157" s="337" t="s">
        <v>402</v>
      </c>
      <c r="C157" s="488">
        <v>1</v>
      </c>
      <c r="D157" s="315">
        <v>34999.519999999997</v>
      </c>
      <c r="E157" s="489" t="s">
        <v>810</v>
      </c>
      <c r="F157" s="490"/>
    </row>
    <row r="158" spans="1:6" ht="78.75">
      <c r="A158" s="324" t="s">
        <v>560</v>
      </c>
      <c r="B158" s="337" t="s">
        <v>402</v>
      </c>
      <c r="C158" s="488">
        <v>950</v>
      </c>
      <c r="D158" s="315">
        <v>50945.06</v>
      </c>
      <c r="E158" s="489" t="s">
        <v>811</v>
      </c>
      <c r="F158" s="490"/>
    </row>
    <row r="159" spans="1:6" ht="78.75">
      <c r="A159" s="324" t="s">
        <v>560</v>
      </c>
      <c r="B159" s="337" t="s">
        <v>402</v>
      </c>
      <c r="C159" s="488">
        <v>950</v>
      </c>
      <c r="D159" s="315">
        <v>8614.75</v>
      </c>
      <c r="E159" s="489" t="s">
        <v>812</v>
      </c>
      <c r="F159" s="490"/>
    </row>
    <row r="160" spans="1:6" ht="78.75">
      <c r="A160" s="324" t="s">
        <v>560</v>
      </c>
      <c r="B160" s="337" t="s">
        <v>402</v>
      </c>
      <c r="C160" s="488">
        <v>950</v>
      </c>
      <c r="D160" s="315">
        <v>1021390.31</v>
      </c>
      <c r="E160" s="489" t="s">
        <v>812</v>
      </c>
      <c r="F160" s="490"/>
    </row>
    <row r="161" spans="1:6" ht="33.75">
      <c r="A161" s="324" t="s">
        <v>560</v>
      </c>
      <c r="B161" s="337" t="s">
        <v>402</v>
      </c>
      <c r="C161" s="488">
        <v>100</v>
      </c>
      <c r="D161" s="315">
        <v>163165.6</v>
      </c>
      <c r="E161" s="489" t="s">
        <v>813</v>
      </c>
      <c r="F161" s="490"/>
    </row>
    <row r="162" spans="1:6" ht="33.75">
      <c r="A162" s="324" t="s">
        <v>560</v>
      </c>
      <c r="B162" s="337" t="s">
        <v>402</v>
      </c>
      <c r="C162" s="488">
        <v>600</v>
      </c>
      <c r="D162" s="315">
        <v>29922.2</v>
      </c>
      <c r="E162" s="489" t="s">
        <v>814</v>
      </c>
      <c r="F162" s="490"/>
    </row>
    <row r="163" spans="1:6" ht="33.75">
      <c r="A163" s="324" t="s">
        <v>560</v>
      </c>
      <c r="B163" s="337" t="s">
        <v>402</v>
      </c>
      <c r="C163" s="488">
        <v>22</v>
      </c>
      <c r="D163" s="315">
        <v>17199.32</v>
      </c>
      <c r="E163" s="489" t="s">
        <v>815</v>
      </c>
      <c r="F163" s="490"/>
    </row>
    <row r="164" spans="1:6" ht="22.5">
      <c r="A164" s="324" t="s">
        <v>560</v>
      </c>
      <c r="B164" s="337" t="s">
        <v>402</v>
      </c>
      <c r="C164" s="488">
        <v>1</v>
      </c>
      <c r="D164" s="315">
        <v>34999.699999999997</v>
      </c>
      <c r="E164" s="489" t="s">
        <v>816</v>
      </c>
      <c r="F164" s="490"/>
    </row>
    <row r="165" spans="1:6" ht="45">
      <c r="A165" s="324" t="s">
        <v>560</v>
      </c>
      <c r="B165" s="337" t="s">
        <v>402</v>
      </c>
      <c r="C165" s="488">
        <v>600</v>
      </c>
      <c r="D165" s="315">
        <v>16418.64</v>
      </c>
      <c r="E165" s="489" t="s">
        <v>817</v>
      </c>
      <c r="F165" s="490"/>
    </row>
    <row r="166" spans="1:6" ht="45">
      <c r="A166" s="324" t="s">
        <v>560</v>
      </c>
      <c r="B166" s="337" t="s">
        <v>402</v>
      </c>
      <c r="C166" s="491" t="s">
        <v>653</v>
      </c>
      <c r="D166" s="315">
        <v>412171.2</v>
      </c>
      <c r="E166" s="489" t="s">
        <v>818</v>
      </c>
      <c r="F166" s="490"/>
    </row>
    <row r="167" spans="1:6" ht="45">
      <c r="A167" s="324" t="s">
        <v>560</v>
      </c>
      <c r="B167" s="337" t="s">
        <v>402</v>
      </c>
      <c r="C167" s="491" t="s">
        <v>653</v>
      </c>
      <c r="D167" s="315">
        <v>297250</v>
      </c>
      <c r="E167" s="489" t="s">
        <v>819</v>
      </c>
      <c r="F167" s="490"/>
    </row>
    <row r="168" spans="1:6" ht="56.25">
      <c r="A168" s="324" t="s">
        <v>560</v>
      </c>
      <c r="B168" s="337" t="s">
        <v>402</v>
      </c>
      <c r="C168" s="491" t="s">
        <v>653</v>
      </c>
      <c r="D168" s="315">
        <v>10125</v>
      </c>
      <c r="E168" s="489" t="s">
        <v>820</v>
      </c>
      <c r="F168" s="490"/>
    </row>
    <row r="169" spans="1:6" ht="67.5">
      <c r="A169" s="324" t="s">
        <v>560</v>
      </c>
      <c r="B169" s="337" t="s">
        <v>402</v>
      </c>
      <c r="C169" s="491" t="s">
        <v>653</v>
      </c>
      <c r="D169" s="315">
        <v>795095.33</v>
      </c>
      <c r="E169" s="489" t="s">
        <v>821</v>
      </c>
      <c r="F169" s="490"/>
    </row>
    <row r="170" spans="1:6" ht="56.25">
      <c r="A170" s="324" t="s">
        <v>560</v>
      </c>
      <c r="B170" s="337" t="s">
        <v>402</v>
      </c>
      <c r="C170" s="491" t="s">
        <v>653</v>
      </c>
      <c r="D170" s="315">
        <v>399764.71</v>
      </c>
      <c r="E170" s="489" t="s">
        <v>820</v>
      </c>
      <c r="F170" s="490"/>
    </row>
    <row r="171" spans="1:6" ht="56.25">
      <c r="A171" s="324" t="s">
        <v>560</v>
      </c>
      <c r="B171" s="337" t="s">
        <v>402</v>
      </c>
      <c r="C171" s="491" t="s">
        <v>653</v>
      </c>
      <c r="D171" s="315">
        <v>803.25</v>
      </c>
      <c r="E171" s="489" t="s">
        <v>820</v>
      </c>
      <c r="F171" s="490"/>
    </row>
    <row r="172" spans="1:6" ht="22.5">
      <c r="A172" s="324" t="s">
        <v>560</v>
      </c>
      <c r="B172" s="337" t="s">
        <v>402</v>
      </c>
      <c r="C172" s="488">
        <v>1</v>
      </c>
      <c r="D172" s="315">
        <v>34999.71</v>
      </c>
      <c r="E172" s="489" t="s">
        <v>822</v>
      </c>
      <c r="F172" s="490"/>
    </row>
    <row r="173" spans="1:6" ht="56.25">
      <c r="A173" s="324" t="s">
        <v>560</v>
      </c>
      <c r="B173" s="337" t="s">
        <v>402</v>
      </c>
      <c r="C173" s="491" t="s">
        <v>653</v>
      </c>
      <c r="D173" s="315">
        <v>1875</v>
      </c>
      <c r="E173" s="489" t="s">
        <v>820</v>
      </c>
      <c r="F173" s="490"/>
    </row>
    <row r="174" spans="1:6" ht="45">
      <c r="A174" s="324" t="s">
        <v>560</v>
      </c>
      <c r="B174" s="337" t="s">
        <v>402</v>
      </c>
      <c r="C174" s="488">
        <v>22</v>
      </c>
      <c r="D174" s="315">
        <v>44858.69</v>
      </c>
      <c r="E174" s="489" t="s">
        <v>823</v>
      </c>
      <c r="F174" s="490"/>
    </row>
    <row r="175" spans="1:6" ht="56.25">
      <c r="A175" s="324" t="s">
        <v>560</v>
      </c>
      <c r="B175" s="337" t="s">
        <v>402</v>
      </c>
      <c r="C175" s="491" t="s">
        <v>653</v>
      </c>
      <c r="D175" s="315">
        <v>807840.01</v>
      </c>
      <c r="E175" s="489" t="s">
        <v>824</v>
      </c>
      <c r="F175" s="490"/>
    </row>
    <row r="176" spans="1:6" ht="101.25">
      <c r="A176" s="324" t="s">
        <v>560</v>
      </c>
      <c r="B176" s="337" t="s">
        <v>402</v>
      </c>
      <c r="C176" s="491" t="s">
        <v>653</v>
      </c>
      <c r="D176" s="315">
        <v>1229275.1200000001</v>
      </c>
      <c r="E176" s="489" t="s">
        <v>825</v>
      </c>
      <c r="F176" s="490"/>
    </row>
    <row r="177" spans="1:6" ht="123.75">
      <c r="A177" s="324" t="s">
        <v>560</v>
      </c>
      <c r="B177" s="337" t="s">
        <v>402</v>
      </c>
      <c r="C177" s="491" t="s">
        <v>653</v>
      </c>
      <c r="D177" s="315">
        <v>1639031.41</v>
      </c>
      <c r="E177" s="489" t="s">
        <v>826</v>
      </c>
      <c r="F177" s="490"/>
    </row>
    <row r="178" spans="1:6" ht="56.25">
      <c r="A178" s="324" t="s">
        <v>560</v>
      </c>
      <c r="B178" s="337" t="s">
        <v>402</v>
      </c>
      <c r="C178" s="491" t="s">
        <v>653</v>
      </c>
      <c r="D178" s="315">
        <v>807840.01</v>
      </c>
      <c r="E178" s="489" t="s">
        <v>827</v>
      </c>
      <c r="F178" s="490"/>
    </row>
    <row r="179" spans="1:6" ht="56.25">
      <c r="A179" s="324" t="s">
        <v>560</v>
      </c>
      <c r="B179" s="337" t="s">
        <v>402</v>
      </c>
      <c r="C179" s="491" t="s">
        <v>653</v>
      </c>
      <c r="D179" s="315">
        <v>410821.54</v>
      </c>
      <c r="E179" s="489" t="s">
        <v>828</v>
      </c>
      <c r="F179" s="490"/>
    </row>
    <row r="180" spans="1:6" ht="56.25">
      <c r="A180" s="324" t="s">
        <v>654</v>
      </c>
      <c r="B180" s="337" t="s">
        <v>402</v>
      </c>
      <c r="C180" s="488">
        <v>513</v>
      </c>
      <c r="D180" s="315">
        <v>49986.720000000001</v>
      </c>
      <c r="E180" s="489" t="s">
        <v>829</v>
      </c>
      <c r="F180" s="490"/>
    </row>
    <row r="181" spans="1:6" ht="78.75">
      <c r="A181" s="324" t="s">
        <v>566</v>
      </c>
      <c r="B181" s="337" t="s">
        <v>402</v>
      </c>
      <c r="C181" s="488">
        <f>115+108+10+1+27+24+11+30+256+3+9</f>
        <v>594</v>
      </c>
      <c r="D181" s="315">
        <v>835081.66</v>
      </c>
      <c r="E181" s="489" t="s">
        <v>830</v>
      </c>
      <c r="F181" s="490"/>
    </row>
    <row r="182" spans="1:6" ht="78.75">
      <c r="A182" s="324" t="s">
        <v>566</v>
      </c>
      <c r="B182" s="324" t="s">
        <v>655</v>
      </c>
      <c r="C182" s="488">
        <v>27</v>
      </c>
      <c r="D182" s="315">
        <v>15660</v>
      </c>
      <c r="E182" s="489" t="s">
        <v>830</v>
      </c>
      <c r="F182" s="490"/>
    </row>
    <row r="183" spans="1:6" ht="78.75">
      <c r="A183" s="324" t="s">
        <v>566</v>
      </c>
      <c r="B183" s="337" t="s">
        <v>656</v>
      </c>
      <c r="C183" s="488">
        <v>2</v>
      </c>
      <c r="D183" s="315">
        <v>1753.92</v>
      </c>
      <c r="E183" s="489" t="s">
        <v>830</v>
      </c>
      <c r="F183" s="490"/>
    </row>
    <row r="184" spans="1:6" ht="78.75">
      <c r="A184" s="324" t="s">
        <v>566</v>
      </c>
      <c r="B184" s="337" t="s">
        <v>656</v>
      </c>
      <c r="C184" s="488">
        <v>3</v>
      </c>
      <c r="D184" s="315">
        <v>13224</v>
      </c>
      <c r="E184" s="489" t="s">
        <v>830</v>
      </c>
      <c r="F184" s="490"/>
    </row>
    <row r="185" spans="1:6" ht="78.75">
      <c r="A185" s="324" t="s">
        <v>566</v>
      </c>
      <c r="B185" s="337" t="s">
        <v>656</v>
      </c>
      <c r="C185" s="488">
        <v>350</v>
      </c>
      <c r="D185" s="315">
        <v>23629.200000000001</v>
      </c>
      <c r="E185" s="489" t="s">
        <v>830</v>
      </c>
      <c r="F185" s="490"/>
    </row>
    <row r="186" spans="1:6" ht="78.75">
      <c r="A186" s="324" t="s">
        <v>566</v>
      </c>
      <c r="B186" s="324" t="s">
        <v>655</v>
      </c>
      <c r="C186" s="488">
        <v>27</v>
      </c>
      <c r="D186" s="315">
        <v>21436.799999999999</v>
      </c>
      <c r="E186" s="489" t="s">
        <v>830</v>
      </c>
      <c r="F186" s="490"/>
    </row>
    <row r="187" spans="1:6" ht="78.75">
      <c r="A187" s="324" t="s">
        <v>566</v>
      </c>
      <c r="B187" s="337" t="s">
        <v>402</v>
      </c>
      <c r="C187" s="488">
        <v>300</v>
      </c>
      <c r="D187" s="315">
        <v>46980</v>
      </c>
      <c r="E187" s="489" t="s">
        <v>830</v>
      </c>
      <c r="F187" s="490"/>
    </row>
    <row r="188" spans="1:6" ht="78.75">
      <c r="A188" s="324" t="s">
        <v>566</v>
      </c>
      <c r="B188" s="337" t="s">
        <v>402</v>
      </c>
      <c r="C188" s="488">
        <v>80</v>
      </c>
      <c r="D188" s="315">
        <v>111360</v>
      </c>
      <c r="E188" s="489" t="s">
        <v>831</v>
      </c>
      <c r="F188" s="490"/>
    </row>
    <row r="189" spans="1:6" ht="78.75">
      <c r="A189" s="324" t="s">
        <v>566</v>
      </c>
      <c r="B189" s="337" t="s">
        <v>402</v>
      </c>
      <c r="C189" s="488">
        <v>350</v>
      </c>
      <c r="D189" s="315">
        <v>291220.40999999997</v>
      </c>
      <c r="E189" s="489" t="s">
        <v>830</v>
      </c>
      <c r="F189" s="490"/>
    </row>
    <row r="190" spans="1:6" ht="45">
      <c r="A190" s="324" t="s">
        <v>560</v>
      </c>
      <c r="B190" s="337" t="s">
        <v>402</v>
      </c>
      <c r="C190" s="488">
        <v>9</v>
      </c>
      <c r="D190" s="315">
        <v>-37800</v>
      </c>
      <c r="E190" s="489" t="s">
        <v>832</v>
      </c>
    </row>
    <row r="191" spans="1:6" ht="45">
      <c r="A191" s="324" t="s">
        <v>560</v>
      </c>
      <c r="B191" s="337" t="s">
        <v>402</v>
      </c>
      <c r="C191" s="488">
        <v>20</v>
      </c>
      <c r="D191" s="315">
        <v>-84000</v>
      </c>
      <c r="E191" s="489" t="s">
        <v>833</v>
      </c>
    </row>
    <row r="192" spans="1:6" ht="56.25">
      <c r="A192" s="324" t="s">
        <v>560</v>
      </c>
      <c r="B192" s="337" t="s">
        <v>402</v>
      </c>
      <c r="C192" s="488">
        <v>27</v>
      </c>
      <c r="D192" s="315">
        <v>-11340</v>
      </c>
      <c r="E192" s="489" t="s">
        <v>834</v>
      </c>
    </row>
    <row r="193" spans="1:5" ht="56.25">
      <c r="A193" s="324" t="s">
        <v>560</v>
      </c>
      <c r="B193" s="337" t="s">
        <v>402</v>
      </c>
      <c r="C193" s="488">
        <v>48</v>
      </c>
      <c r="D193" s="315">
        <v>-20160</v>
      </c>
      <c r="E193" s="489" t="s">
        <v>835</v>
      </c>
    </row>
    <row r="194" spans="1:5" ht="78.75">
      <c r="A194" s="491" t="s">
        <v>836</v>
      </c>
      <c r="B194" s="337" t="s">
        <v>837</v>
      </c>
      <c r="C194" s="488">
        <v>315</v>
      </c>
      <c r="D194" s="315">
        <v>94513.9</v>
      </c>
      <c r="E194" s="489" t="s">
        <v>838</v>
      </c>
    </row>
    <row r="195" spans="1:5" ht="45">
      <c r="A195" s="491" t="s">
        <v>836</v>
      </c>
      <c r="B195" s="337" t="s">
        <v>402</v>
      </c>
      <c r="C195" s="488">
        <v>2000</v>
      </c>
      <c r="D195" s="315">
        <v>225248.8</v>
      </c>
      <c r="E195" s="489" t="s">
        <v>839</v>
      </c>
    </row>
    <row r="196" spans="1:5" ht="45">
      <c r="A196" s="491" t="s">
        <v>836</v>
      </c>
      <c r="B196" s="337" t="s">
        <v>402</v>
      </c>
      <c r="C196" s="488">
        <v>2000</v>
      </c>
      <c r="D196" s="315">
        <v>190240</v>
      </c>
      <c r="E196" s="489" t="s">
        <v>840</v>
      </c>
    </row>
    <row r="197" spans="1:5">
      <c r="A197" s="491"/>
      <c r="B197" s="488"/>
      <c r="C197" s="488"/>
      <c r="D197" s="315"/>
      <c r="E197" s="489"/>
    </row>
    <row r="198" spans="1:5">
      <c r="A198" s="491"/>
      <c r="B198" s="488"/>
      <c r="C198" s="488"/>
      <c r="D198" s="315"/>
      <c r="E198" s="489"/>
    </row>
    <row r="199" spans="1:5">
      <c r="A199" s="493"/>
      <c r="B199" s="493"/>
      <c r="C199" s="488"/>
      <c r="D199" s="493"/>
      <c r="E199" s="489"/>
    </row>
    <row r="200" spans="1:5">
      <c r="A200" s="488" t="s">
        <v>139</v>
      </c>
      <c r="B200" s="493"/>
      <c r="C200" s="493"/>
      <c r="D200" s="494">
        <f>SUM(D8:D199)</f>
        <v>32232488.099999998</v>
      </c>
      <c r="E200" s="489"/>
    </row>
    <row r="201" spans="1:5">
      <c r="A201" s="488"/>
      <c r="B201" s="488"/>
      <c r="C201" s="488"/>
      <c r="D201" s="488"/>
      <c r="E201" s="495"/>
    </row>
    <row r="203" spans="1:5">
      <c r="D203" s="379"/>
    </row>
    <row r="204" spans="1:5">
      <c r="D204" s="492"/>
    </row>
    <row r="205" spans="1:5">
      <c r="D205" s="492"/>
    </row>
    <row r="206" spans="1:5">
      <c r="D206" s="492"/>
    </row>
  </sheetData>
  <mergeCells count="7">
    <mergeCell ref="A1:E1"/>
    <mergeCell ref="A3:E3"/>
    <mergeCell ref="A4:E4"/>
    <mergeCell ref="A5:A6"/>
    <mergeCell ref="B5:C5"/>
    <mergeCell ref="D5:D6"/>
    <mergeCell ref="E5:E6"/>
  </mergeCells>
  <conditionalFormatting sqref="A4">
    <cfRule type="cellIs" dxfId="6"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92" orientation="landscape" r:id="rId1"/>
  <headerFooter scaleWithDoc="0">
    <oddHeader>&amp;C&amp;G</oddHeader>
    <oddFooter>&amp;C&amp;G</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28"/>
  <sheetViews>
    <sheetView showGridLines="0" view="pageLayout" topLeftCell="A10" zoomScaleNormal="100" workbookViewId="0">
      <selection activeCell="B5" sqref="B5:E5"/>
    </sheetView>
  </sheetViews>
  <sheetFormatPr baseColWidth="10" defaultRowHeight="13.5"/>
  <cols>
    <col min="1" max="1" width="40.7109375" style="318" customWidth="1"/>
    <col min="2" max="3" width="13.7109375" style="318" customWidth="1"/>
    <col min="4" max="4" width="16.28515625" style="318" customWidth="1"/>
    <col min="5" max="5" width="13.7109375" style="318" customWidth="1"/>
    <col min="6" max="6" width="45.7109375" style="318" customWidth="1"/>
    <col min="7" max="256" width="11.42578125" style="318"/>
    <col min="257" max="257" width="40.7109375" style="318" customWidth="1"/>
    <col min="258" max="259" width="13.7109375" style="318" customWidth="1"/>
    <col min="260" max="260" width="16.28515625" style="318" customWidth="1"/>
    <col min="261" max="261" width="13.7109375" style="318" customWidth="1"/>
    <col min="262" max="262" width="45.7109375" style="318" customWidth="1"/>
    <col min="263" max="512" width="11.42578125" style="318"/>
    <col min="513" max="513" width="40.7109375" style="318" customWidth="1"/>
    <col min="514" max="515" width="13.7109375" style="318" customWidth="1"/>
    <col min="516" max="516" width="16.28515625" style="318" customWidth="1"/>
    <col min="517" max="517" width="13.7109375" style="318" customWidth="1"/>
    <col min="518" max="518" width="45.7109375" style="318" customWidth="1"/>
    <col min="519" max="768" width="11.42578125" style="318"/>
    <col min="769" max="769" width="40.7109375" style="318" customWidth="1"/>
    <col min="770" max="771" width="13.7109375" style="318" customWidth="1"/>
    <col min="772" max="772" width="16.28515625" style="318" customWidth="1"/>
    <col min="773" max="773" width="13.7109375" style="318" customWidth="1"/>
    <col min="774" max="774" width="45.7109375" style="318" customWidth="1"/>
    <col min="775" max="1024" width="11.42578125" style="318"/>
    <col min="1025" max="1025" width="40.7109375" style="318" customWidth="1"/>
    <col min="1026" max="1027" width="13.7109375" style="318" customWidth="1"/>
    <col min="1028" max="1028" width="16.28515625" style="318" customWidth="1"/>
    <col min="1029" max="1029" width="13.7109375" style="318" customWidth="1"/>
    <col min="1030" max="1030" width="45.7109375" style="318" customWidth="1"/>
    <col min="1031" max="1280" width="11.42578125" style="318"/>
    <col min="1281" max="1281" width="40.7109375" style="318" customWidth="1"/>
    <col min="1282" max="1283" width="13.7109375" style="318" customWidth="1"/>
    <col min="1284" max="1284" width="16.28515625" style="318" customWidth="1"/>
    <col min="1285" max="1285" width="13.7109375" style="318" customWidth="1"/>
    <col min="1286" max="1286" width="45.7109375" style="318" customWidth="1"/>
    <col min="1287" max="1536" width="11.42578125" style="318"/>
    <col min="1537" max="1537" width="40.7109375" style="318" customWidth="1"/>
    <col min="1538" max="1539" width="13.7109375" style="318" customWidth="1"/>
    <col min="1540" max="1540" width="16.28515625" style="318" customWidth="1"/>
    <col min="1541" max="1541" width="13.7109375" style="318" customWidth="1"/>
    <col min="1542" max="1542" width="45.7109375" style="318" customWidth="1"/>
    <col min="1543" max="1792" width="11.42578125" style="318"/>
    <col min="1793" max="1793" width="40.7109375" style="318" customWidth="1"/>
    <col min="1794" max="1795" width="13.7109375" style="318" customWidth="1"/>
    <col min="1796" max="1796" width="16.28515625" style="318" customWidth="1"/>
    <col min="1797" max="1797" width="13.7109375" style="318" customWidth="1"/>
    <col min="1798" max="1798" width="45.7109375" style="318" customWidth="1"/>
    <col min="1799" max="2048" width="11.42578125" style="318"/>
    <col min="2049" max="2049" width="40.7109375" style="318" customWidth="1"/>
    <col min="2050" max="2051" width="13.7109375" style="318" customWidth="1"/>
    <col min="2052" max="2052" width="16.28515625" style="318" customWidth="1"/>
    <col min="2053" max="2053" width="13.7109375" style="318" customWidth="1"/>
    <col min="2054" max="2054" width="45.7109375" style="318" customWidth="1"/>
    <col min="2055" max="2304" width="11.42578125" style="318"/>
    <col min="2305" max="2305" width="40.7109375" style="318" customWidth="1"/>
    <col min="2306" max="2307" width="13.7109375" style="318" customWidth="1"/>
    <col min="2308" max="2308" width="16.28515625" style="318" customWidth="1"/>
    <col min="2309" max="2309" width="13.7109375" style="318" customWidth="1"/>
    <col min="2310" max="2310" width="45.7109375" style="318" customWidth="1"/>
    <col min="2311" max="2560" width="11.42578125" style="318"/>
    <col min="2561" max="2561" width="40.7109375" style="318" customWidth="1"/>
    <col min="2562" max="2563" width="13.7109375" style="318" customWidth="1"/>
    <col min="2564" max="2564" width="16.28515625" style="318" customWidth="1"/>
    <col min="2565" max="2565" width="13.7109375" style="318" customWidth="1"/>
    <col min="2566" max="2566" width="45.7109375" style="318" customWidth="1"/>
    <col min="2567" max="2816" width="11.42578125" style="318"/>
    <col min="2817" max="2817" width="40.7109375" style="318" customWidth="1"/>
    <col min="2818" max="2819" width="13.7109375" style="318" customWidth="1"/>
    <col min="2820" max="2820" width="16.28515625" style="318" customWidth="1"/>
    <col min="2821" max="2821" width="13.7109375" style="318" customWidth="1"/>
    <col min="2822" max="2822" width="45.7109375" style="318" customWidth="1"/>
    <col min="2823" max="3072" width="11.42578125" style="318"/>
    <col min="3073" max="3073" width="40.7109375" style="318" customWidth="1"/>
    <col min="3074" max="3075" width="13.7109375" style="318" customWidth="1"/>
    <col min="3076" max="3076" width="16.28515625" style="318" customWidth="1"/>
    <col min="3077" max="3077" width="13.7109375" style="318" customWidth="1"/>
    <col min="3078" max="3078" width="45.7109375" style="318" customWidth="1"/>
    <col min="3079" max="3328" width="11.42578125" style="318"/>
    <col min="3329" max="3329" width="40.7109375" style="318" customWidth="1"/>
    <col min="3330" max="3331" width="13.7109375" style="318" customWidth="1"/>
    <col min="3332" max="3332" width="16.28515625" style="318" customWidth="1"/>
    <col min="3333" max="3333" width="13.7109375" style="318" customWidth="1"/>
    <col min="3334" max="3334" width="45.7109375" style="318" customWidth="1"/>
    <col min="3335" max="3584" width="11.42578125" style="318"/>
    <col min="3585" max="3585" width="40.7109375" style="318" customWidth="1"/>
    <col min="3586" max="3587" width="13.7109375" style="318" customWidth="1"/>
    <col min="3588" max="3588" width="16.28515625" style="318" customWidth="1"/>
    <col min="3589" max="3589" width="13.7109375" style="318" customWidth="1"/>
    <col min="3590" max="3590" width="45.7109375" style="318" customWidth="1"/>
    <col min="3591" max="3840" width="11.42578125" style="318"/>
    <col min="3841" max="3841" width="40.7109375" style="318" customWidth="1"/>
    <col min="3842" max="3843" width="13.7109375" style="318" customWidth="1"/>
    <col min="3844" max="3844" width="16.28515625" style="318" customWidth="1"/>
    <col min="3845" max="3845" width="13.7109375" style="318" customWidth="1"/>
    <col min="3846" max="3846" width="45.7109375" style="318" customWidth="1"/>
    <col min="3847" max="4096" width="11.42578125" style="318"/>
    <col min="4097" max="4097" width="40.7109375" style="318" customWidth="1"/>
    <col min="4098" max="4099" width="13.7109375" style="318" customWidth="1"/>
    <col min="4100" max="4100" width="16.28515625" style="318" customWidth="1"/>
    <col min="4101" max="4101" width="13.7109375" style="318" customWidth="1"/>
    <col min="4102" max="4102" width="45.7109375" style="318" customWidth="1"/>
    <col min="4103" max="4352" width="11.42578125" style="318"/>
    <col min="4353" max="4353" width="40.7109375" style="318" customWidth="1"/>
    <col min="4354" max="4355" width="13.7109375" style="318" customWidth="1"/>
    <col min="4356" max="4356" width="16.28515625" style="318" customWidth="1"/>
    <col min="4357" max="4357" width="13.7109375" style="318" customWidth="1"/>
    <col min="4358" max="4358" width="45.7109375" style="318" customWidth="1"/>
    <col min="4359" max="4608" width="11.42578125" style="318"/>
    <col min="4609" max="4609" width="40.7109375" style="318" customWidth="1"/>
    <col min="4610" max="4611" width="13.7109375" style="318" customWidth="1"/>
    <col min="4612" max="4612" width="16.28515625" style="318" customWidth="1"/>
    <col min="4613" max="4613" width="13.7109375" style="318" customWidth="1"/>
    <col min="4614" max="4614" width="45.7109375" style="318" customWidth="1"/>
    <col min="4615" max="4864" width="11.42578125" style="318"/>
    <col min="4865" max="4865" width="40.7109375" style="318" customWidth="1"/>
    <col min="4866" max="4867" width="13.7109375" style="318" customWidth="1"/>
    <col min="4868" max="4868" width="16.28515625" style="318" customWidth="1"/>
    <col min="4869" max="4869" width="13.7109375" style="318" customWidth="1"/>
    <col min="4870" max="4870" width="45.7109375" style="318" customWidth="1"/>
    <col min="4871" max="5120" width="11.42578125" style="318"/>
    <col min="5121" max="5121" width="40.7109375" style="318" customWidth="1"/>
    <col min="5122" max="5123" width="13.7109375" style="318" customWidth="1"/>
    <col min="5124" max="5124" width="16.28515625" style="318" customWidth="1"/>
    <col min="5125" max="5125" width="13.7109375" style="318" customWidth="1"/>
    <col min="5126" max="5126" width="45.7109375" style="318" customWidth="1"/>
    <col min="5127" max="5376" width="11.42578125" style="318"/>
    <col min="5377" max="5377" width="40.7109375" style="318" customWidth="1"/>
    <col min="5378" max="5379" width="13.7109375" style="318" customWidth="1"/>
    <col min="5380" max="5380" width="16.28515625" style="318" customWidth="1"/>
    <col min="5381" max="5381" width="13.7109375" style="318" customWidth="1"/>
    <col min="5382" max="5382" width="45.7109375" style="318" customWidth="1"/>
    <col min="5383" max="5632" width="11.42578125" style="318"/>
    <col min="5633" max="5633" width="40.7109375" style="318" customWidth="1"/>
    <col min="5634" max="5635" width="13.7109375" style="318" customWidth="1"/>
    <col min="5636" max="5636" width="16.28515625" style="318" customWidth="1"/>
    <col min="5637" max="5637" width="13.7109375" style="318" customWidth="1"/>
    <col min="5638" max="5638" width="45.7109375" style="318" customWidth="1"/>
    <col min="5639" max="5888" width="11.42578125" style="318"/>
    <col min="5889" max="5889" width="40.7109375" style="318" customWidth="1"/>
    <col min="5890" max="5891" width="13.7109375" style="318" customWidth="1"/>
    <col min="5892" max="5892" width="16.28515625" style="318" customWidth="1"/>
    <col min="5893" max="5893" width="13.7109375" style="318" customWidth="1"/>
    <col min="5894" max="5894" width="45.7109375" style="318" customWidth="1"/>
    <col min="5895" max="6144" width="11.42578125" style="318"/>
    <col min="6145" max="6145" width="40.7109375" style="318" customWidth="1"/>
    <col min="6146" max="6147" width="13.7109375" style="318" customWidth="1"/>
    <col min="6148" max="6148" width="16.28515625" style="318" customWidth="1"/>
    <col min="6149" max="6149" width="13.7109375" style="318" customWidth="1"/>
    <col min="6150" max="6150" width="45.7109375" style="318" customWidth="1"/>
    <col min="6151" max="6400" width="11.42578125" style="318"/>
    <col min="6401" max="6401" width="40.7109375" style="318" customWidth="1"/>
    <col min="6402" max="6403" width="13.7109375" style="318" customWidth="1"/>
    <col min="6404" max="6404" width="16.28515625" style="318" customWidth="1"/>
    <col min="6405" max="6405" width="13.7109375" style="318" customWidth="1"/>
    <col min="6406" max="6406" width="45.7109375" style="318" customWidth="1"/>
    <col min="6407" max="6656" width="11.42578125" style="318"/>
    <col min="6657" max="6657" width="40.7109375" style="318" customWidth="1"/>
    <col min="6658" max="6659" width="13.7109375" style="318" customWidth="1"/>
    <col min="6660" max="6660" width="16.28515625" style="318" customWidth="1"/>
    <col min="6661" max="6661" width="13.7109375" style="318" customWidth="1"/>
    <col min="6662" max="6662" width="45.7109375" style="318" customWidth="1"/>
    <col min="6663" max="6912" width="11.42578125" style="318"/>
    <col min="6913" max="6913" width="40.7109375" style="318" customWidth="1"/>
    <col min="6914" max="6915" width="13.7109375" style="318" customWidth="1"/>
    <col min="6916" max="6916" width="16.28515625" style="318" customWidth="1"/>
    <col min="6917" max="6917" width="13.7109375" style="318" customWidth="1"/>
    <col min="6918" max="6918" width="45.7109375" style="318" customWidth="1"/>
    <col min="6919" max="7168" width="11.42578125" style="318"/>
    <col min="7169" max="7169" width="40.7109375" style="318" customWidth="1"/>
    <col min="7170" max="7171" width="13.7109375" style="318" customWidth="1"/>
    <col min="7172" max="7172" width="16.28515625" style="318" customWidth="1"/>
    <col min="7173" max="7173" width="13.7109375" style="318" customWidth="1"/>
    <col min="7174" max="7174" width="45.7109375" style="318" customWidth="1"/>
    <col min="7175" max="7424" width="11.42578125" style="318"/>
    <col min="7425" max="7425" width="40.7109375" style="318" customWidth="1"/>
    <col min="7426" max="7427" width="13.7109375" style="318" customWidth="1"/>
    <col min="7428" max="7428" width="16.28515625" style="318" customWidth="1"/>
    <col min="7429" max="7429" width="13.7109375" style="318" customWidth="1"/>
    <col min="7430" max="7430" width="45.7109375" style="318" customWidth="1"/>
    <col min="7431" max="7680" width="11.42578125" style="318"/>
    <col min="7681" max="7681" width="40.7109375" style="318" customWidth="1"/>
    <col min="7682" max="7683" width="13.7109375" style="318" customWidth="1"/>
    <col min="7684" max="7684" width="16.28515625" style="318" customWidth="1"/>
    <col min="7685" max="7685" width="13.7109375" style="318" customWidth="1"/>
    <col min="7686" max="7686" width="45.7109375" style="318" customWidth="1"/>
    <col min="7687" max="7936" width="11.42578125" style="318"/>
    <col min="7937" max="7937" width="40.7109375" style="318" customWidth="1"/>
    <col min="7938" max="7939" width="13.7109375" style="318" customWidth="1"/>
    <col min="7940" max="7940" width="16.28515625" style="318" customWidth="1"/>
    <col min="7941" max="7941" width="13.7109375" style="318" customWidth="1"/>
    <col min="7942" max="7942" width="45.7109375" style="318" customWidth="1"/>
    <col min="7943" max="8192" width="11.42578125" style="318"/>
    <col min="8193" max="8193" width="40.7109375" style="318" customWidth="1"/>
    <col min="8194" max="8195" width="13.7109375" style="318" customWidth="1"/>
    <col min="8196" max="8196" width="16.28515625" style="318" customWidth="1"/>
    <col min="8197" max="8197" width="13.7109375" style="318" customWidth="1"/>
    <col min="8198" max="8198" width="45.7109375" style="318" customWidth="1"/>
    <col min="8199" max="8448" width="11.42578125" style="318"/>
    <col min="8449" max="8449" width="40.7109375" style="318" customWidth="1"/>
    <col min="8450" max="8451" width="13.7109375" style="318" customWidth="1"/>
    <col min="8452" max="8452" width="16.28515625" style="318" customWidth="1"/>
    <col min="8453" max="8453" width="13.7109375" style="318" customWidth="1"/>
    <col min="8454" max="8454" width="45.7109375" style="318" customWidth="1"/>
    <col min="8455" max="8704" width="11.42578125" style="318"/>
    <col min="8705" max="8705" width="40.7109375" style="318" customWidth="1"/>
    <col min="8706" max="8707" width="13.7109375" style="318" customWidth="1"/>
    <col min="8708" max="8708" width="16.28515625" style="318" customWidth="1"/>
    <col min="8709" max="8709" width="13.7109375" style="318" customWidth="1"/>
    <col min="8710" max="8710" width="45.7109375" style="318" customWidth="1"/>
    <col min="8711" max="8960" width="11.42578125" style="318"/>
    <col min="8961" max="8961" width="40.7109375" style="318" customWidth="1"/>
    <col min="8962" max="8963" width="13.7109375" style="318" customWidth="1"/>
    <col min="8964" max="8964" width="16.28515625" style="318" customWidth="1"/>
    <col min="8965" max="8965" width="13.7109375" style="318" customWidth="1"/>
    <col min="8966" max="8966" width="45.7109375" style="318" customWidth="1"/>
    <col min="8967" max="9216" width="11.42578125" style="318"/>
    <col min="9217" max="9217" width="40.7109375" style="318" customWidth="1"/>
    <col min="9218" max="9219" width="13.7109375" style="318" customWidth="1"/>
    <col min="9220" max="9220" width="16.28515625" style="318" customWidth="1"/>
    <col min="9221" max="9221" width="13.7109375" style="318" customWidth="1"/>
    <col min="9222" max="9222" width="45.7109375" style="318" customWidth="1"/>
    <col min="9223" max="9472" width="11.42578125" style="318"/>
    <col min="9473" max="9473" width="40.7109375" style="318" customWidth="1"/>
    <col min="9474" max="9475" width="13.7109375" style="318" customWidth="1"/>
    <col min="9476" max="9476" width="16.28515625" style="318" customWidth="1"/>
    <col min="9477" max="9477" width="13.7109375" style="318" customWidth="1"/>
    <col min="9478" max="9478" width="45.7109375" style="318" customWidth="1"/>
    <col min="9479" max="9728" width="11.42578125" style="318"/>
    <col min="9729" max="9729" width="40.7109375" style="318" customWidth="1"/>
    <col min="9730" max="9731" width="13.7109375" style="318" customWidth="1"/>
    <col min="9732" max="9732" width="16.28515625" style="318" customWidth="1"/>
    <col min="9733" max="9733" width="13.7109375" style="318" customWidth="1"/>
    <col min="9734" max="9734" width="45.7109375" style="318" customWidth="1"/>
    <col min="9735" max="9984" width="11.42578125" style="318"/>
    <col min="9985" max="9985" width="40.7109375" style="318" customWidth="1"/>
    <col min="9986" max="9987" width="13.7109375" style="318" customWidth="1"/>
    <col min="9988" max="9988" width="16.28515625" style="318" customWidth="1"/>
    <col min="9989" max="9989" width="13.7109375" style="318" customWidth="1"/>
    <col min="9990" max="9990" width="45.7109375" style="318" customWidth="1"/>
    <col min="9991" max="10240" width="11.42578125" style="318"/>
    <col min="10241" max="10241" width="40.7109375" style="318" customWidth="1"/>
    <col min="10242" max="10243" width="13.7109375" style="318" customWidth="1"/>
    <col min="10244" max="10244" width="16.28515625" style="318" customWidth="1"/>
    <col min="10245" max="10245" width="13.7109375" style="318" customWidth="1"/>
    <col min="10246" max="10246" width="45.7109375" style="318" customWidth="1"/>
    <col min="10247" max="10496" width="11.42578125" style="318"/>
    <col min="10497" max="10497" width="40.7109375" style="318" customWidth="1"/>
    <col min="10498" max="10499" width="13.7109375" style="318" customWidth="1"/>
    <col min="10500" max="10500" width="16.28515625" style="318" customWidth="1"/>
    <col min="10501" max="10501" width="13.7109375" style="318" customWidth="1"/>
    <col min="10502" max="10502" width="45.7109375" style="318" customWidth="1"/>
    <col min="10503" max="10752" width="11.42578125" style="318"/>
    <col min="10753" max="10753" width="40.7109375" style="318" customWidth="1"/>
    <col min="10754" max="10755" width="13.7109375" style="318" customWidth="1"/>
    <col min="10756" max="10756" width="16.28515625" style="318" customWidth="1"/>
    <col min="10757" max="10757" width="13.7109375" style="318" customWidth="1"/>
    <col min="10758" max="10758" width="45.7109375" style="318" customWidth="1"/>
    <col min="10759" max="11008" width="11.42578125" style="318"/>
    <col min="11009" max="11009" width="40.7109375" style="318" customWidth="1"/>
    <col min="11010" max="11011" width="13.7109375" style="318" customWidth="1"/>
    <col min="11012" max="11012" width="16.28515625" style="318" customWidth="1"/>
    <col min="11013" max="11013" width="13.7109375" style="318" customWidth="1"/>
    <col min="11014" max="11014" width="45.7109375" style="318" customWidth="1"/>
    <col min="11015" max="11264" width="11.42578125" style="318"/>
    <col min="11265" max="11265" width="40.7109375" style="318" customWidth="1"/>
    <col min="11266" max="11267" width="13.7109375" style="318" customWidth="1"/>
    <col min="11268" max="11268" width="16.28515625" style="318" customWidth="1"/>
    <col min="11269" max="11269" width="13.7109375" style="318" customWidth="1"/>
    <col min="11270" max="11270" width="45.7109375" style="318" customWidth="1"/>
    <col min="11271" max="11520" width="11.42578125" style="318"/>
    <col min="11521" max="11521" width="40.7109375" style="318" customWidth="1"/>
    <col min="11522" max="11523" width="13.7109375" style="318" customWidth="1"/>
    <col min="11524" max="11524" width="16.28515625" style="318" customWidth="1"/>
    <col min="11525" max="11525" width="13.7109375" style="318" customWidth="1"/>
    <col min="11526" max="11526" width="45.7109375" style="318" customWidth="1"/>
    <col min="11527" max="11776" width="11.42578125" style="318"/>
    <col min="11777" max="11777" width="40.7109375" style="318" customWidth="1"/>
    <col min="11778" max="11779" width="13.7109375" style="318" customWidth="1"/>
    <col min="11780" max="11780" width="16.28515625" style="318" customWidth="1"/>
    <col min="11781" max="11781" width="13.7109375" style="318" customWidth="1"/>
    <col min="11782" max="11782" width="45.7109375" style="318" customWidth="1"/>
    <col min="11783" max="12032" width="11.42578125" style="318"/>
    <col min="12033" max="12033" width="40.7109375" style="318" customWidth="1"/>
    <col min="12034" max="12035" width="13.7109375" style="318" customWidth="1"/>
    <col min="12036" max="12036" width="16.28515625" style="318" customWidth="1"/>
    <col min="12037" max="12037" width="13.7109375" style="318" customWidth="1"/>
    <col min="12038" max="12038" width="45.7109375" style="318" customWidth="1"/>
    <col min="12039" max="12288" width="11.42578125" style="318"/>
    <col min="12289" max="12289" width="40.7109375" style="318" customWidth="1"/>
    <col min="12290" max="12291" width="13.7109375" style="318" customWidth="1"/>
    <col min="12292" max="12292" width="16.28515625" style="318" customWidth="1"/>
    <col min="12293" max="12293" width="13.7109375" style="318" customWidth="1"/>
    <col min="12294" max="12294" width="45.7109375" style="318" customWidth="1"/>
    <col min="12295" max="12544" width="11.42578125" style="318"/>
    <col min="12545" max="12545" width="40.7109375" style="318" customWidth="1"/>
    <col min="12546" max="12547" width="13.7109375" style="318" customWidth="1"/>
    <col min="12548" max="12548" width="16.28515625" style="318" customWidth="1"/>
    <col min="12549" max="12549" width="13.7109375" style="318" customWidth="1"/>
    <col min="12550" max="12550" width="45.7109375" style="318" customWidth="1"/>
    <col min="12551" max="12800" width="11.42578125" style="318"/>
    <col min="12801" max="12801" width="40.7109375" style="318" customWidth="1"/>
    <col min="12802" max="12803" width="13.7109375" style="318" customWidth="1"/>
    <col min="12804" max="12804" width="16.28515625" style="318" customWidth="1"/>
    <col min="12805" max="12805" width="13.7109375" style="318" customWidth="1"/>
    <col min="12806" max="12806" width="45.7109375" style="318" customWidth="1"/>
    <col min="12807" max="13056" width="11.42578125" style="318"/>
    <col min="13057" max="13057" width="40.7109375" style="318" customWidth="1"/>
    <col min="13058" max="13059" width="13.7109375" style="318" customWidth="1"/>
    <col min="13060" max="13060" width="16.28515625" style="318" customWidth="1"/>
    <col min="13061" max="13061" width="13.7109375" style="318" customWidth="1"/>
    <col min="13062" max="13062" width="45.7109375" style="318" customWidth="1"/>
    <col min="13063" max="13312" width="11.42578125" style="318"/>
    <col min="13313" max="13313" width="40.7109375" style="318" customWidth="1"/>
    <col min="13314" max="13315" width="13.7109375" style="318" customWidth="1"/>
    <col min="13316" max="13316" width="16.28515625" style="318" customWidth="1"/>
    <col min="13317" max="13317" width="13.7109375" style="318" customWidth="1"/>
    <col min="13318" max="13318" width="45.7109375" style="318" customWidth="1"/>
    <col min="13319" max="13568" width="11.42578125" style="318"/>
    <col min="13569" max="13569" width="40.7109375" style="318" customWidth="1"/>
    <col min="13570" max="13571" width="13.7109375" style="318" customWidth="1"/>
    <col min="13572" max="13572" width="16.28515625" style="318" customWidth="1"/>
    <col min="13573" max="13573" width="13.7109375" style="318" customWidth="1"/>
    <col min="13574" max="13574" width="45.7109375" style="318" customWidth="1"/>
    <col min="13575" max="13824" width="11.42578125" style="318"/>
    <col min="13825" max="13825" width="40.7109375" style="318" customWidth="1"/>
    <col min="13826" max="13827" width="13.7109375" style="318" customWidth="1"/>
    <col min="13828" max="13828" width="16.28515625" style="318" customWidth="1"/>
    <col min="13829" max="13829" width="13.7109375" style="318" customWidth="1"/>
    <col min="13830" max="13830" width="45.7109375" style="318" customWidth="1"/>
    <col min="13831" max="14080" width="11.42578125" style="318"/>
    <col min="14081" max="14081" width="40.7109375" style="318" customWidth="1"/>
    <col min="14082" max="14083" width="13.7109375" style="318" customWidth="1"/>
    <col min="14084" max="14084" width="16.28515625" style="318" customWidth="1"/>
    <col min="14085" max="14085" width="13.7109375" style="318" customWidth="1"/>
    <col min="14086" max="14086" width="45.7109375" style="318" customWidth="1"/>
    <col min="14087" max="14336" width="11.42578125" style="318"/>
    <col min="14337" max="14337" width="40.7109375" style="318" customWidth="1"/>
    <col min="14338" max="14339" width="13.7109375" style="318" customWidth="1"/>
    <col min="14340" max="14340" width="16.28515625" style="318" customWidth="1"/>
    <col min="14341" max="14341" width="13.7109375" style="318" customWidth="1"/>
    <col min="14342" max="14342" width="45.7109375" style="318" customWidth="1"/>
    <col min="14343" max="14592" width="11.42578125" style="318"/>
    <col min="14593" max="14593" width="40.7109375" style="318" customWidth="1"/>
    <col min="14594" max="14595" width="13.7109375" style="318" customWidth="1"/>
    <col min="14596" max="14596" width="16.28515625" style="318" customWidth="1"/>
    <col min="14597" max="14597" width="13.7109375" style="318" customWidth="1"/>
    <col min="14598" max="14598" width="45.7109375" style="318" customWidth="1"/>
    <col min="14599" max="14848" width="11.42578125" style="318"/>
    <col min="14849" max="14849" width="40.7109375" style="318" customWidth="1"/>
    <col min="14850" max="14851" width="13.7109375" style="318" customWidth="1"/>
    <col min="14852" max="14852" width="16.28515625" style="318" customWidth="1"/>
    <col min="14853" max="14853" width="13.7109375" style="318" customWidth="1"/>
    <col min="14854" max="14854" width="45.7109375" style="318" customWidth="1"/>
    <col min="14855" max="15104" width="11.42578125" style="318"/>
    <col min="15105" max="15105" width="40.7109375" style="318" customWidth="1"/>
    <col min="15106" max="15107" width="13.7109375" style="318" customWidth="1"/>
    <col min="15108" max="15108" width="16.28515625" style="318" customWidth="1"/>
    <col min="15109" max="15109" width="13.7109375" style="318" customWidth="1"/>
    <col min="15110" max="15110" width="45.7109375" style="318" customWidth="1"/>
    <col min="15111" max="15360" width="11.42578125" style="318"/>
    <col min="15361" max="15361" width="40.7109375" style="318" customWidth="1"/>
    <col min="15362" max="15363" width="13.7109375" style="318" customWidth="1"/>
    <col min="15364" max="15364" width="16.28515625" style="318" customWidth="1"/>
    <col min="15365" max="15365" width="13.7109375" style="318" customWidth="1"/>
    <col min="15366" max="15366" width="45.7109375" style="318" customWidth="1"/>
    <col min="15367" max="15616" width="11.42578125" style="318"/>
    <col min="15617" max="15617" width="40.7109375" style="318" customWidth="1"/>
    <col min="15618" max="15619" width="13.7109375" style="318" customWidth="1"/>
    <col min="15620" max="15620" width="16.28515625" style="318" customWidth="1"/>
    <col min="15621" max="15621" width="13.7109375" style="318" customWidth="1"/>
    <col min="15622" max="15622" width="45.7109375" style="318" customWidth="1"/>
    <col min="15623" max="15872" width="11.42578125" style="318"/>
    <col min="15873" max="15873" width="40.7109375" style="318" customWidth="1"/>
    <col min="15874" max="15875" width="13.7109375" style="318" customWidth="1"/>
    <col min="15876" max="15876" width="16.28515625" style="318" customWidth="1"/>
    <col min="15877" max="15877" width="13.7109375" style="318" customWidth="1"/>
    <col min="15878" max="15878" width="45.7109375" style="318" customWidth="1"/>
    <col min="15879" max="16128" width="11.42578125" style="318"/>
    <col min="16129" max="16129" width="40.7109375" style="318" customWidth="1"/>
    <col min="16130" max="16131" width="13.7109375" style="318" customWidth="1"/>
    <col min="16132" max="16132" width="16.28515625" style="318" customWidth="1"/>
    <col min="16133" max="16133" width="13.7109375" style="318" customWidth="1"/>
    <col min="16134" max="16134" width="45.7109375" style="318" customWidth="1"/>
    <col min="16135" max="16384" width="11.42578125" style="318"/>
  </cols>
  <sheetData>
    <row r="1" spans="1:6" ht="35.1" customHeight="1">
      <c r="A1" s="586" t="s">
        <v>80</v>
      </c>
      <c r="B1" s="587"/>
      <c r="C1" s="587"/>
      <c r="D1" s="587"/>
      <c r="E1" s="587"/>
      <c r="F1" s="588"/>
    </row>
    <row r="2" spans="1:6" ht="6.75" customHeight="1"/>
    <row r="3" spans="1:6" ht="20.100000000000001" customHeight="1">
      <c r="A3" s="814" t="s">
        <v>408</v>
      </c>
      <c r="B3" s="814"/>
      <c r="C3" s="814"/>
      <c r="D3" s="814"/>
      <c r="E3" s="814"/>
      <c r="F3" s="814"/>
    </row>
    <row r="4" spans="1:6" ht="20.100000000000001" customHeight="1">
      <c r="A4" s="814" t="s">
        <v>205</v>
      </c>
      <c r="B4" s="814"/>
      <c r="C4" s="814"/>
      <c r="D4" s="814"/>
      <c r="E4" s="814"/>
      <c r="F4" s="814"/>
    </row>
    <row r="5" spans="1:6" ht="25.15" customHeight="1">
      <c r="A5" s="589" t="s">
        <v>31</v>
      </c>
      <c r="B5" s="776" t="s">
        <v>121</v>
      </c>
      <c r="C5" s="777"/>
      <c r="D5" s="777"/>
      <c r="E5" s="778"/>
      <c r="F5" s="589" t="s">
        <v>26</v>
      </c>
    </row>
    <row r="6" spans="1:6" ht="31.5" customHeight="1">
      <c r="A6" s="773"/>
      <c r="B6" s="378" t="s">
        <v>34</v>
      </c>
      <c r="C6" s="378" t="s">
        <v>33</v>
      </c>
      <c r="D6" s="378" t="s">
        <v>30</v>
      </c>
      <c r="E6" s="378" t="s">
        <v>32</v>
      </c>
      <c r="F6" s="773"/>
    </row>
    <row r="7" spans="1:6" ht="18" customHeight="1">
      <c r="A7" s="476" t="s">
        <v>0</v>
      </c>
      <c r="B7" s="476" t="s">
        <v>1</v>
      </c>
      <c r="C7" s="476" t="s">
        <v>2</v>
      </c>
      <c r="D7" s="476" t="s">
        <v>6</v>
      </c>
      <c r="E7" s="476" t="s">
        <v>3</v>
      </c>
      <c r="F7" s="476" t="s">
        <v>4</v>
      </c>
    </row>
    <row r="8" spans="1:6" ht="18" customHeight="1">
      <c r="A8" s="496"/>
      <c r="B8" s="496"/>
      <c r="C8" s="496"/>
      <c r="D8" s="496"/>
      <c r="E8" s="496"/>
      <c r="F8" s="486"/>
    </row>
    <row r="9" spans="1:6" ht="18" customHeight="1">
      <c r="A9" s="496"/>
      <c r="B9" s="496"/>
      <c r="C9" s="496"/>
      <c r="D9" s="496"/>
      <c r="E9" s="496"/>
      <c r="F9" s="486"/>
    </row>
    <row r="10" spans="1:6" ht="18" customHeight="1">
      <c r="A10" s="496"/>
      <c r="B10" s="496"/>
      <c r="C10" s="496"/>
      <c r="D10" s="496"/>
      <c r="E10" s="496"/>
      <c r="F10" s="486"/>
    </row>
    <row r="11" spans="1:6" ht="18" customHeight="1">
      <c r="A11" s="496"/>
      <c r="B11" s="496"/>
      <c r="C11" s="496"/>
      <c r="D11" s="496"/>
      <c r="E11" s="496"/>
      <c r="F11" s="486"/>
    </row>
    <row r="12" spans="1:6" ht="18" customHeight="1">
      <c r="A12" s="496"/>
      <c r="B12" s="496"/>
      <c r="C12" s="496"/>
      <c r="D12" s="496"/>
      <c r="E12" s="496"/>
      <c r="F12" s="486"/>
    </row>
    <row r="13" spans="1:6" ht="18" customHeight="1">
      <c r="A13" s="496"/>
      <c r="B13" s="496"/>
      <c r="C13" s="496"/>
      <c r="D13" s="496"/>
      <c r="E13" s="496"/>
      <c r="F13" s="486"/>
    </row>
    <row r="14" spans="1:6" ht="18" customHeight="1">
      <c r="A14" s="496"/>
      <c r="B14" s="496"/>
      <c r="C14" s="496"/>
      <c r="D14" s="496"/>
      <c r="E14" s="496"/>
      <c r="F14" s="486"/>
    </row>
    <row r="15" spans="1:6" ht="18" customHeight="1">
      <c r="A15" s="496"/>
      <c r="B15" s="496"/>
      <c r="C15" s="496"/>
      <c r="D15" s="496"/>
      <c r="E15" s="496"/>
      <c r="F15" s="486"/>
    </row>
    <row r="16" spans="1:6" ht="18" customHeight="1">
      <c r="A16" s="493"/>
      <c r="B16" s="493"/>
      <c r="C16" s="493"/>
      <c r="D16" s="493"/>
      <c r="E16" s="493"/>
      <c r="F16" s="489"/>
    </row>
    <row r="17" spans="1:6" ht="18" customHeight="1">
      <c r="A17" s="493"/>
      <c r="B17" s="493"/>
      <c r="C17" s="493"/>
      <c r="D17" s="493"/>
      <c r="E17" s="493"/>
      <c r="F17" s="489"/>
    </row>
    <row r="18" spans="1:6" ht="18" customHeight="1">
      <c r="A18" s="493"/>
      <c r="B18" s="493"/>
      <c r="C18" s="493"/>
      <c r="D18" s="493"/>
      <c r="E18" s="493"/>
      <c r="F18" s="489"/>
    </row>
    <row r="19" spans="1:6" ht="18" customHeight="1">
      <c r="A19" s="493"/>
      <c r="B19" s="493"/>
      <c r="C19" s="493"/>
      <c r="D19" s="493"/>
      <c r="E19" s="493"/>
      <c r="F19" s="489"/>
    </row>
    <row r="20" spans="1:6" ht="18" customHeight="1">
      <c r="A20" s="493"/>
      <c r="B20" s="493"/>
      <c r="C20" s="493"/>
      <c r="D20" s="493"/>
      <c r="E20" s="493"/>
      <c r="F20" s="489"/>
    </row>
    <row r="21" spans="1:6" ht="18" customHeight="1">
      <c r="A21" s="493"/>
      <c r="B21" s="493"/>
      <c r="C21" s="493"/>
      <c r="D21" s="493"/>
      <c r="E21" s="493"/>
      <c r="F21" s="489"/>
    </row>
    <row r="22" spans="1:6" ht="18" customHeight="1">
      <c r="A22" s="493"/>
      <c r="B22" s="493"/>
      <c r="C22" s="493"/>
      <c r="D22" s="493"/>
      <c r="E22" s="493"/>
      <c r="F22" s="489"/>
    </row>
    <row r="23" spans="1:6" ht="18" customHeight="1">
      <c r="A23" s="493"/>
      <c r="B23" s="493"/>
      <c r="C23" s="493"/>
      <c r="D23" s="493"/>
      <c r="E23" s="493"/>
      <c r="F23" s="489"/>
    </row>
    <row r="24" spans="1:6" ht="18" customHeight="1">
      <c r="A24" s="493"/>
      <c r="B24" s="493"/>
      <c r="C24" s="493"/>
      <c r="D24" s="493"/>
      <c r="E24" s="493"/>
      <c r="F24" s="489"/>
    </row>
    <row r="25" spans="1:6" ht="18" customHeight="1">
      <c r="A25" s="488" t="s">
        <v>79</v>
      </c>
      <c r="B25" s="493"/>
      <c r="C25" s="493"/>
      <c r="D25" s="493"/>
      <c r="E25" s="493"/>
      <c r="F25" s="489"/>
    </row>
    <row r="26" spans="1:6">
      <c r="A26" s="326"/>
      <c r="B26" s="322"/>
      <c r="C26" s="322"/>
      <c r="D26" s="322"/>
      <c r="E26" s="322"/>
    </row>
    <row r="27" spans="1:6">
      <c r="A27" s="327"/>
      <c r="D27" s="328"/>
      <c r="F27" s="328"/>
    </row>
    <row r="28" spans="1:6">
      <c r="A28" s="330"/>
      <c r="D28" s="331"/>
      <c r="F28" s="331"/>
    </row>
  </sheetData>
  <mergeCells count="6">
    <mergeCell ref="A1:F1"/>
    <mergeCell ref="A5:A6"/>
    <mergeCell ref="B5:E5"/>
    <mergeCell ref="F5:F6"/>
    <mergeCell ref="A3:F3"/>
    <mergeCell ref="A4:F4"/>
  </mergeCells>
  <conditionalFormatting sqref="A4">
    <cfRule type="cellIs" dxfId="5"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colBreaks count="1" manualBreakCount="1">
    <brk id="6" max="1048575" man="1"/>
  </colBreaks>
  <drawing r:id="rId2"/>
  <legacyDrawingHF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36"/>
  <sheetViews>
    <sheetView showGridLines="0" view="pageLayout" topLeftCell="A4" zoomScaleNormal="80" zoomScaleSheetLayoutView="50" workbookViewId="0">
      <selection activeCell="G18" sqref="G18"/>
    </sheetView>
  </sheetViews>
  <sheetFormatPr baseColWidth="10" defaultColWidth="9.28515625" defaultRowHeight="13.5"/>
  <cols>
    <col min="1" max="1" width="30.7109375" style="318" customWidth="1"/>
    <col min="2" max="2" width="17.7109375" style="318" customWidth="1"/>
    <col min="3" max="4" width="25.7109375" style="318" customWidth="1"/>
    <col min="5" max="5" width="15.7109375" style="318" customWidth="1"/>
    <col min="6" max="6" width="11.42578125" style="318" customWidth="1"/>
    <col min="7" max="7" width="20.7109375" style="318" customWidth="1"/>
    <col min="8" max="256" width="9.28515625" style="318"/>
    <col min="257" max="257" width="30.7109375" style="318" customWidth="1"/>
    <col min="258" max="258" width="17.7109375" style="318" customWidth="1"/>
    <col min="259" max="260" width="25.7109375" style="318" customWidth="1"/>
    <col min="261" max="261" width="15.7109375" style="318" customWidth="1"/>
    <col min="262" max="262" width="11.42578125" style="318" customWidth="1"/>
    <col min="263" max="263" width="20.7109375" style="318" customWidth="1"/>
    <col min="264" max="512" width="9.28515625" style="318"/>
    <col min="513" max="513" width="30.7109375" style="318" customWidth="1"/>
    <col min="514" max="514" width="17.7109375" style="318" customWidth="1"/>
    <col min="515" max="516" width="25.7109375" style="318" customWidth="1"/>
    <col min="517" max="517" width="15.7109375" style="318" customWidth="1"/>
    <col min="518" max="518" width="11.42578125" style="318" customWidth="1"/>
    <col min="519" max="519" width="20.7109375" style="318" customWidth="1"/>
    <col min="520" max="768" width="9.28515625" style="318"/>
    <col min="769" max="769" width="30.7109375" style="318" customWidth="1"/>
    <col min="770" max="770" width="17.7109375" style="318" customWidth="1"/>
    <col min="771" max="772" width="25.7109375" style="318" customWidth="1"/>
    <col min="773" max="773" width="15.7109375" style="318" customWidth="1"/>
    <col min="774" max="774" width="11.42578125" style="318" customWidth="1"/>
    <col min="775" max="775" width="20.7109375" style="318" customWidth="1"/>
    <col min="776" max="1024" width="9.28515625" style="318"/>
    <col min="1025" max="1025" width="30.7109375" style="318" customWidth="1"/>
    <col min="1026" max="1026" width="17.7109375" style="318" customWidth="1"/>
    <col min="1027" max="1028" width="25.7109375" style="318" customWidth="1"/>
    <col min="1029" max="1029" width="15.7109375" style="318" customWidth="1"/>
    <col min="1030" max="1030" width="11.42578125" style="318" customWidth="1"/>
    <col min="1031" max="1031" width="20.7109375" style="318" customWidth="1"/>
    <col min="1032" max="1280" width="9.28515625" style="318"/>
    <col min="1281" max="1281" width="30.7109375" style="318" customWidth="1"/>
    <col min="1282" max="1282" width="17.7109375" style="318" customWidth="1"/>
    <col min="1283" max="1284" width="25.7109375" style="318" customWidth="1"/>
    <col min="1285" max="1285" width="15.7109375" style="318" customWidth="1"/>
    <col min="1286" max="1286" width="11.42578125" style="318" customWidth="1"/>
    <col min="1287" max="1287" width="20.7109375" style="318" customWidth="1"/>
    <col min="1288" max="1536" width="9.28515625" style="318"/>
    <col min="1537" max="1537" width="30.7109375" style="318" customWidth="1"/>
    <col min="1538" max="1538" width="17.7109375" style="318" customWidth="1"/>
    <col min="1539" max="1540" width="25.7109375" style="318" customWidth="1"/>
    <col min="1541" max="1541" width="15.7109375" style="318" customWidth="1"/>
    <col min="1542" max="1542" width="11.42578125" style="318" customWidth="1"/>
    <col min="1543" max="1543" width="20.7109375" style="318" customWidth="1"/>
    <col min="1544" max="1792" width="9.28515625" style="318"/>
    <col min="1793" max="1793" width="30.7109375" style="318" customWidth="1"/>
    <col min="1794" max="1794" width="17.7109375" style="318" customWidth="1"/>
    <col min="1795" max="1796" width="25.7109375" style="318" customWidth="1"/>
    <col min="1797" max="1797" width="15.7109375" style="318" customWidth="1"/>
    <col min="1798" max="1798" width="11.42578125" style="318" customWidth="1"/>
    <col min="1799" max="1799" width="20.7109375" style="318" customWidth="1"/>
    <col min="1800" max="2048" width="9.28515625" style="318"/>
    <col min="2049" max="2049" width="30.7109375" style="318" customWidth="1"/>
    <col min="2050" max="2050" width="17.7109375" style="318" customWidth="1"/>
    <col min="2051" max="2052" width="25.7109375" style="318" customWidth="1"/>
    <col min="2053" max="2053" width="15.7109375" style="318" customWidth="1"/>
    <col min="2054" max="2054" width="11.42578125" style="318" customWidth="1"/>
    <col min="2055" max="2055" width="20.7109375" style="318" customWidth="1"/>
    <col min="2056" max="2304" width="9.28515625" style="318"/>
    <col min="2305" max="2305" width="30.7109375" style="318" customWidth="1"/>
    <col min="2306" max="2306" width="17.7109375" style="318" customWidth="1"/>
    <col min="2307" max="2308" width="25.7109375" style="318" customWidth="1"/>
    <col min="2309" max="2309" width="15.7109375" style="318" customWidth="1"/>
    <col min="2310" max="2310" width="11.42578125" style="318" customWidth="1"/>
    <col min="2311" max="2311" width="20.7109375" style="318" customWidth="1"/>
    <col min="2312" max="2560" width="9.28515625" style="318"/>
    <col min="2561" max="2561" width="30.7109375" style="318" customWidth="1"/>
    <col min="2562" max="2562" width="17.7109375" style="318" customWidth="1"/>
    <col min="2563" max="2564" width="25.7109375" style="318" customWidth="1"/>
    <col min="2565" max="2565" width="15.7109375" style="318" customWidth="1"/>
    <col min="2566" max="2566" width="11.42578125" style="318" customWidth="1"/>
    <col min="2567" max="2567" width="20.7109375" style="318" customWidth="1"/>
    <col min="2568" max="2816" width="9.28515625" style="318"/>
    <col min="2817" max="2817" width="30.7109375" style="318" customWidth="1"/>
    <col min="2818" max="2818" width="17.7109375" style="318" customWidth="1"/>
    <col min="2819" max="2820" width="25.7109375" style="318" customWidth="1"/>
    <col min="2821" max="2821" width="15.7109375" style="318" customWidth="1"/>
    <col min="2822" max="2822" width="11.42578125" style="318" customWidth="1"/>
    <col min="2823" max="2823" width="20.7109375" style="318" customWidth="1"/>
    <col min="2824" max="3072" width="9.28515625" style="318"/>
    <col min="3073" max="3073" width="30.7109375" style="318" customWidth="1"/>
    <col min="3074" max="3074" width="17.7109375" style="318" customWidth="1"/>
    <col min="3075" max="3076" width="25.7109375" style="318" customWidth="1"/>
    <col min="3077" max="3077" width="15.7109375" style="318" customWidth="1"/>
    <col min="3078" max="3078" width="11.42578125" style="318" customWidth="1"/>
    <col min="3079" max="3079" width="20.7109375" style="318" customWidth="1"/>
    <col min="3080" max="3328" width="9.28515625" style="318"/>
    <col min="3329" max="3329" width="30.7109375" style="318" customWidth="1"/>
    <col min="3330" max="3330" width="17.7109375" style="318" customWidth="1"/>
    <col min="3331" max="3332" width="25.7109375" style="318" customWidth="1"/>
    <col min="3333" max="3333" width="15.7109375" style="318" customWidth="1"/>
    <col min="3334" max="3334" width="11.42578125" style="318" customWidth="1"/>
    <col min="3335" max="3335" width="20.7109375" style="318" customWidth="1"/>
    <col min="3336" max="3584" width="9.28515625" style="318"/>
    <col min="3585" max="3585" width="30.7109375" style="318" customWidth="1"/>
    <col min="3586" max="3586" width="17.7109375" style="318" customWidth="1"/>
    <col min="3587" max="3588" width="25.7109375" style="318" customWidth="1"/>
    <col min="3589" max="3589" width="15.7109375" style="318" customWidth="1"/>
    <col min="3590" max="3590" width="11.42578125" style="318" customWidth="1"/>
    <col min="3591" max="3591" width="20.7109375" style="318" customWidth="1"/>
    <col min="3592" max="3840" width="9.28515625" style="318"/>
    <col min="3841" max="3841" width="30.7109375" style="318" customWidth="1"/>
    <col min="3842" max="3842" width="17.7109375" style="318" customWidth="1"/>
    <col min="3843" max="3844" width="25.7109375" style="318" customWidth="1"/>
    <col min="3845" max="3845" width="15.7109375" style="318" customWidth="1"/>
    <col min="3846" max="3846" width="11.42578125" style="318" customWidth="1"/>
    <col min="3847" max="3847" width="20.7109375" style="318" customWidth="1"/>
    <col min="3848" max="4096" width="9.28515625" style="318"/>
    <col min="4097" max="4097" width="30.7109375" style="318" customWidth="1"/>
    <col min="4098" max="4098" width="17.7109375" style="318" customWidth="1"/>
    <col min="4099" max="4100" width="25.7109375" style="318" customWidth="1"/>
    <col min="4101" max="4101" width="15.7109375" style="318" customWidth="1"/>
    <col min="4102" max="4102" width="11.42578125" style="318" customWidth="1"/>
    <col min="4103" max="4103" width="20.7109375" style="318" customWidth="1"/>
    <col min="4104" max="4352" width="9.28515625" style="318"/>
    <col min="4353" max="4353" width="30.7109375" style="318" customWidth="1"/>
    <col min="4354" max="4354" width="17.7109375" style="318" customWidth="1"/>
    <col min="4355" max="4356" width="25.7109375" style="318" customWidth="1"/>
    <col min="4357" max="4357" width="15.7109375" style="318" customWidth="1"/>
    <col min="4358" max="4358" width="11.42578125" style="318" customWidth="1"/>
    <col min="4359" max="4359" width="20.7109375" style="318" customWidth="1"/>
    <col min="4360" max="4608" width="9.28515625" style="318"/>
    <col min="4609" max="4609" width="30.7109375" style="318" customWidth="1"/>
    <col min="4610" max="4610" width="17.7109375" style="318" customWidth="1"/>
    <col min="4611" max="4612" width="25.7109375" style="318" customWidth="1"/>
    <col min="4613" max="4613" width="15.7109375" style="318" customWidth="1"/>
    <col min="4614" max="4614" width="11.42578125" style="318" customWidth="1"/>
    <col min="4615" max="4615" width="20.7109375" style="318" customWidth="1"/>
    <col min="4616" max="4864" width="9.28515625" style="318"/>
    <col min="4865" max="4865" width="30.7109375" style="318" customWidth="1"/>
    <col min="4866" max="4866" width="17.7109375" style="318" customWidth="1"/>
    <col min="4867" max="4868" width="25.7109375" style="318" customWidth="1"/>
    <col min="4869" max="4869" width="15.7109375" style="318" customWidth="1"/>
    <col min="4870" max="4870" width="11.42578125" style="318" customWidth="1"/>
    <col min="4871" max="4871" width="20.7109375" style="318" customWidth="1"/>
    <col min="4872" max="5120" width="9.28515625" style="318"/>
    <col min="5121" max="5121" width="30.7109375" style="318" customWidth="1"/>
    <col min="5122" max="5122" width="17.7109375" style="318" customWidth="1"/>
    <col min="5123" max="5124" width="25.7109375" style="318" customWidth="1"/>
    <col min="5125" max="5125" width="15.7109375" style="318" customWidth="1"/>
    <col min="5126" max="5126" width="11.42578125" style="318" customWidth="1"/>
    <col min="5127" max="5127" width="20.7109375" style="318" customWidth="1"/>
    <col min="5128" max="5376" width="9.28515625" style="318"/>
    <col min="5377" max="5377" width="30.7109375" style="318" customWidth="1"/>
    <col min="5378" max="5378" width="17.7109375" style="318" customWidth="1"/>
    <col min="5379" max="5380" width="25.7109375" style="318" customWidth="1"/>
    <col min="5381" max="5381" width="15.7109375" style="318" customWidth="1"/>
    <col min="5382" max="5382" width="11.42578125" style="318" customWidth="1"/>
    <col min="5383" max="5383" width="20.7109375" style="318" customWidth="1"/>
    <col min="5384" max="5632" width="9.28515625" style="318"/>
    <col min="5633" max="5633" width="30.7109375" style="318" customWidth="1"/>
    <col min="5634" max="5634" width="17.7109375" style="318" customWidth="1"/>
    <col min="5635" max="5636" width="25.7109375" style="318" customWidth="1"/>
    <col min="5637" max="5637" width="15.7109375" style="318" customWidth="1"/>
    <col min="5638" max="5638" width="11.42578125" style="318" customWidth="1"/>
    <col min="5639" max="5639" width="20.7109375" style="318" customWidth="1"/>
    <col min="5640" max="5888" width="9.28515625" style="318"/>
    <col min="5889" max="5889" width="30.7109375" style="318" customWidth="1"/>
    <col min="5890" max="5890" width="17.7109375" style="318" customWidth="1"/>
    <col min="5891" max="5892" width="25.7109375" style="318" customWidth="1"/>
    <col min="5893" max="5893" width="15.7109375" style="318" customWidth="1"/>
    <col min="5894" max="5894" width="11.42578125" style="318" customWidth="1"/>
    <col min="5895" max="5895" width="20.7109375" style="318" customWidth="1"/>
    <col min="5896" max="6144" width="9.28515625" style="318"/>
    <col min="6145" max="6145" width="30.7109375" style="318" customWidth="1"/>
    <col min="6146" max="6146" width="17.7109375" style="318" customWidth="1"/>
    <col min="6147" max="6148" width="25.7109375" style="318" customWidth="1"/>
    <col min="6149" max="6149" width="15.7109375" style="318" customWidth="1"/>
    <col min="6150" max="6150" width="11.42578125" style="318" customWidth="1"/>
    <col min="6151" max="6151" width="20.7109375" style="318" customWidth="1"/>
    <col min="6152" max="6400" width="9.28515625" style="318"/>
    <col min="6401" max="6401" width="30.7109375" style="318" customWidth="1"/>
    <col min="6402" max="6402" width="17.7109375" style="318" customWidth="1"/>
    <col min="6403" max="6404" width="25.7109375" style="318" customWidth="1"/>
    <col min="6405" max="6405" width="15.7109375" style="318" customWidth="1"/>
    <col min="6406" max="6406" width="11.42578125" style="318" customWidth="1"/>
    <col min="6407" max="6407" width="20.7109375" style="318" customWidth="1"/>
    <col min="6408" max="6656" width="9.28515625" style="318"/>
    <col min="6657" max="6657" width="30.7109375" style="318" customWidth="1"/>
    <col min="6658" max="6658" width="17.7109375" style="318" customWidth="1"/>
    <col min="6659" max="6660" width="25.7109375" style="318" customWidth="1"/>
    <col min="6661" max="6661" width="15.7109375" style="318" customWidth="1"/>
    <col min="6662" max="6662" width="11.42578125" style="318" customWidth="1"/>
    <col min="6663" max="6663" width="20.7109375" style="318" customWidth="1"/>
    <col min="6664" max="6912" width="9.28515625" style="318"/>
    <col min="6913" max="6913" width="30.7109375" style="318" customWidth="1"/>
    <col min="6914" max="6914" width="17.7109375" style="318" customWidth="1"/>
    <col min="6915" max="6916" width="25.7109375" style="318" customWidth="1"/>
    <col min="6917" max="6917" width="15.7109375" style="318" customWidth="1"/>
    <col min="6918" max="6918" width="11.42578125" style="318" customWidth="1"/>
    <col min="6919" max="6919" width="20.7109375" style="318" customWidth="1"/>
    <col min="6920" max="7168" width="9.28515625" style="318"/>
    <col min="7169" max="7169" width="30.7109375" style="318" customWidth="1"/>
    <col min="7170" max="7170" width="17.7109375" style="318" customWidth="1"/>
    <col min="7171" max="7172" width="25.7109375" style="318" customWidth="1"/>
    <col min="7173" max="7173" width="15.7109375" style="318" customWidth="1"/>
    <col min="7174" max="7174" width="11.42578125" style="318" customWidth="1"/>
    <col min="7175" max="7175" width="20.7109375" style="318" customWidth="1"/>
    <col min="7176" max="7424" width="9.28515625" style="318"/>
    <col min="7425" max="7425" width="30.7109375" style="318" customWidth="1"/>
    <col min="7426" max="7426" width="17.7109375" style="318" customWidth="1"/>
    <col min="7427" max="7428" width="25.7109375" style="318" customWidth="1"/>
    <col min="7429" max="7429" width="15.7109375" style="318" customWidth="1"/>
    <col min="7430" max="7430" width="11.42578125" style="318" customWidth="1"/>
    <col min="7431" max="7431" width="20.7109375" style="318" customWidth="1"/>
    <col min="7432" max="7680" width="9.28515625" style="318"/>
    <col min="7681" max="7681" width="30.7109375" style="318" customWidth="1"/>
    <col min="7682" max="7682" width="17.7109375" style="318" customWidth="1"/>
    <col min="7683" max="7684" width="25.7109375" style="318" customWidth="1"/>
    <col min="7685" max="7685" width="15.7109375" style="318" customWidth="1"/>
    <col min="7686" max="7686" width="11.42578125" style="318" customWidth="1"/>
    <col min="7687" max="7687" width="20.7109375" style="318" customWidth="1"/>
    <col min="7688" max="7936" width="9.28515625" style="318"/>
    <col min="7937" max="7937" width="30.7109375" style="318" customWidth="1"/>
    <col min="7938" max="7938" width="17.7109375" style="318" customWidth="1"/>
    <col min="7939" max="7940" width="25.7109375" style="318" customWidth="1"/>
    <col min="7941" max="7941" width="15.7109375" style="318" customWidth="1"/>
    <col min="7942" max="7942" width="11.42578125" style="318" customWidth="1"/>
    <col min="7943" max="7943" width="20.7109375" style="318" customWidth="1"/>
    <col min="7944" max="8192" width="9.28515625" style="318"/>
    <col min="8193" max="8193" width="30.7109375" style="318" customWidth="1"/>
    <col min="8194" max="8194" width="17.7109375" style="318" customWidth="1"/>
    <col min="8195" max="8196" width="25.7109375" style="318" customWidth="1"/>
    <col min="8197" max="8197" width="15.7109375" style="318" customWidth="1"/>
    <col min="8198" max="8198" width="11.42578125" style="318" customWidth="1"/>
    <col min="8199" max="8199" width="20.7109375" style="318" customWidth="1"/>
    <col min="8200" max="8448" width="9.28515625" style="318"/>
    <col min="8449" max="8449" width="30.7109375" style="318" customWidth="1"/>
    <col min="8450" max="8450" width="17.7109375" style="318" customWidth="1"/>
    <col min="8451" max="8452" width="25.7109375" style="318" customWidth="1"/>
    <col min="8453" max="8453" width="15.7109375" style="318" customWidth="1"/>
    <col min="8454" max="8454" width="11.42578125" style="318" customWidth="1"/>
    <col min="8455" max="8455" width="20.7109375" style="318" customWidth="1"/>
    <col min="8456" max="8704" width="9.28515625" style="318"/>
    <col min="8705" max="8705" width="30.7109375" style="318" customWidth="1"/>
    <col min="8706" max="8706" width="17.7109375" style="318" customWidth="1"/>
    <col min="8707" max="8708" width="25.7109375" style="318" customWidth="1"/>
    <col min="8709" max="8709" width="15.7109375" style="318" customWidth="1"/>
    <col min="8710" max="8710" width="11.42578125" style="318" customWidth="1"/>
    <col min="8711" max="8711" width="20.7109375" style="318" customWidth="1"/>
    <col min="8712" max="8960" width="9.28515625" style="318"/>
    <col min="8961" max="8961" width="30.7109375" style="318" customWidth="1"/>
    <col min="8962" max="8962" width="17.7109375" style="318" customWidth="1"/>
    <col min="8963" max="8964" width="25.7109375" style="318" customWidth="1"/>
    <col min="8965" max="8965" width="15.7109375" style="318" customWidth="1"/>
    <col min="8966" max="8966" width="11.42578125" style="318" customWidth="1"/>
    <col min="8967" max="8967" width="20.7109375" style="318" customWidth="1"/>
    <col min="8968" max="9216" width="9.28515625" style="318"/>
    <col min="9217" max="9217" width="30.7109375" style="318" customWidth="1"/>
    <col min="9218" max="9218" width="17.7109375" style="318" customWidth="1"/>
    <col min="9219" max="9220" width="25.7109375" style="318" customWidth="1"/>
    <col min="9221" max="9221" width="15.7109375" style="318" customWidth="1"/>
    <col min="9222" max="9222" width="11.42578125" style="318" customWidth="1"/>
    <col min="9223" max="9223" width="20.7109375" style="318" customWidth="1"/>
    <col min="9224" max="9472" width="9.28515625" style="318"/>
    <col min="9473" max="9473" width="30.7109375" style="318" customWidth="1"/>
    <col min="9474" max="9474" width="17.7109375" style="318" customWidth="1"/>
    <col min="9475" max="9476" width="25.7109375" style="318" customWidth="1"/>
    <col min="9477" max="9477" width="15.7109375" style="318" customWidth="1"/>
    <col min="9478" max="9478" width="11.42578125" style="318" customWidth="1"/>
    <col min="9479" max="9479" width="20.7109375" style="318" customWidth="1"/>
    <col min="9480" max="9728" width="9.28515625" style="318"/>
    <col min="9729" max="9729" width="30.7109375" style="318" customWidth="1"/>
    <col min="9730" max="9730" width="17.7109375" style="318" customWidth="1"/>
    <col min="9731" max="9732" width="25.7109375" style="318" customWidth="1"/>
    <col min="9733" max="9733" width="15.7109375" style="318" customWidth="1"/>
    <col min="9734" max="9734" width="11.42578125" style="318" customWidth="1"/>
    <col min="9735" max="9735" width="20.7109375" style="318" customWidth="1"/>
    <col min="9736" max="9984" width="9.28515625" style="318"/>
    <col min="9985" max="9985" width="30.7109375" style="318" customWidth="1"/>
    <col min="9986" max="9986" width="17.7109375" style="318" customWidth="1"/>
    <col min="9987" max="9988" width="25.7109375" style="318" customWidth="1"/>
    <col min="9989" max="9989" width="15.7109375" style="318" customWidth="1"/>
    <col min="9990" max="9990" width="11.42578125" style="318" customWidth="1"/>
    <col min="9991" max="9991" width="20.7109375" style="318" customWidth="1"/>
    <col min="9992" max="10240" width="9.28515625" style="318"/>
    <col min="10241" max="10241" width="30.7109375" style="318" customWidth="1"/>
    <col min="10242" max="10242" width="17.7109375" style="318" customWidth="1"/>
    <col min="10243" max="10244" width="25.7109375" style="318" customWidth="1"/>
    <col min="10245" max="10245" width="15.7109375" style="318" customWidth="1"/>
    <col min="10246" max="10246" width="11.42578125" style="318" customWidth="1"/>
    <col min="10247" max="10247" width="20.7109375" style="318" customWidth="1"/>
    <col min="10248" max="10496" width="9.28515625" style="318"/>
    <col min="10497" max="10497" width="30.7109375" style="318" customWidth="1"/>
    <col min="10498" max="10498" width="17.7109375" style="318" customWidth="1"/>
    <col min="10499" max="10500" width="25.7109375" style="318" customWidth="1"/>
    <col min="10501" max="10501" width="15.7109375" style="318" customWidth="1"/>
    <col min="10502" max="10502" width="11.42578125" style="318" customWidth="1"/>
    <col min="10503" max="10503" width="20.7109375" style="318" customWidth="1"/>
    <col min="10504" max="10752" width="9.28515625" style="318"/>
    <col min="10753" max="10753" width="30.7109375" style="318" customWidth="1"/>
    <col min="10754" max="10754" width="17.7109375" style="318" customWidth="1"/>
    <col min="10755" max="10756" width="25.7109375" style="318" customWidth="1"/>
    <col min="10757" max="10757" width="15.7109375" style="318" customWidth="1"/>
    <col min="10758" max="10758" width="11.42578125" style="318" customWidth="1"/>
    <col min="10759" max="10759" width="20.7109375" style="318" customWidth="1"/>
    <col min="10760" max="11008" width="9.28515625" style="318"/>
    <col min="11009" max="11009" width="30.7109375" style="318" customWidth="1"/>
    <col min="11010" max="11010" width="17.7109375" style="318" customWidth="1"/>
    <col min="11011" max="11012" width="25.7109375" style="318" customWidth="1"/>
    <col min="11013" max="11013" width="15.7109375" style="318" customWidth="1"/>
    <col min="11014" max="11014" width="11.42578125" style="318" customWidth="1"/>
    <col min="11015" max="11015" width="20.7109375" style="318" customWidth="1"/>
    <col min="11016" max="11264" width="9.28515625" style="318"/>
    <col min="11265" max="11265" width="30.7109375" style="318" customWidth="1"/>
    <col min="11266" max="11266" width="17.7109375" style="318" customWidth="1"/>
    <col min="11267" max="11268" width="25.7109375" style="318" customWidth="1"/>
    <col min="11269" max="11269" width="15.7109375" style="318" customWidth="1"/>
    <col min="11270" max="11270" width="11.42578125" style="318" customWidth="1"/>
    <col min="11271" max="11271" width="20.7109375" style="318" customWidth="1"/>
    <col min="11272" max="11520" width="9.28515625" style="318"/>
    <col min="11521" max="11521" width="30.7109375" style="318" customWidth="1"/>
    <col min="11522" max="11522" width="17.7109375" style="318" customWidth="1"/>
    <col min="11523" max="11524" width="25.7109375" style="318" customWidth="1"/>
    <col min="11525" max="11525" width="15.7109375" style="318" customWidth="1"/>
    <col min="11526" max="11526" width="11.42578125" style="318" customWidth="1"/>
    <col min="11527" max="11527" width="20.7109375" style="318" customWidth="1"/>
    <col min="11528" max="11776" width="9.28515625" style="318"/>
    <col min="11777" max="11777" width="30.7109375" style="318" customWidth="1"/>
    <col min="11778" max="11778" width="17.7109375" style="318" customWidth="1"/>
    <col min="11779" max="11780" width="25.7109375" style="318" customWidth="1"/>
    <col min="11781" max="11781" width="15.7109375" style="318" customWidth="1"/>
    <col min="11782" max="11782" width="11.42578125" style="318" customWidth="1"/>
    <col min="11783" max="11783" width="20.7109375" style="318" customWidth="1"/>
    <col min="11784" max="12032" width="9.28515625" style="318"/>
    <col min="12033" max="12033" width="30.7109375" style="318" customWidth="1"/>
    <col min="12034" max="12034" width="17.7109375" style="318" customWidth="1"/>
    <col min="12035" max="12036" width="25.7109375" style="318" customWidth="1"/>
    <col min="12037" max="12037" width="15.7109375" style="318" customWidth="1"/>
    <col min="12038" max="12038" width="11.42578125" style="318" customWidth="1"/>
    <col min="12039" max="12039" width="20.7109375" style="318" customWidth="1"/>
    <col min="12040" max="12288" width="9.28515625" style="318"/>
    <col min="12289" max="12289" width="30.7109375" style="318" customWidth="1"/>
    <col min="12290" max="12290" width="17.7109375" style="318" customWidth="1"/>
    <col min="12291" max="12292" width="25.7109375" style="318" customWidth="1"/>
    <col min="12293" max="12293" width="15.7109375" style="318" customWidth="1"/>
    <col min="12294" max="12294" width="11.42578125" style="318" customWidth="1"/>
    <col min="12295" max="12295" width="20.7109375" style="318" customWidth="1"/>
    <col min="12296" max="12544" width="9.28515625" style="318"/>
    <col min="12545" max="12545" width="30.7109375" style="318" customWidth="1"/>
    <col min="12546" max="12546" width="17.7109375" style="318" customWidth="1"/>
    <col min="12547" max="12548" width="25.7109375" style="318" customWidth="1"/>
    <col min="12549" max="12549" width="15.7109375" style="318" customWidth="1"/>
    <col min="12550" max="12550" width="11.42578125" style="318" customWidth="1"/>
    <col min="12551" max="12551" width="20.7109375" style="318" customWidth="1"/>
    <col min="12552" max="12800" width="9.28515625" style="318"/>
    <col min="12801" max="12801" width="30.7109375" style="318" customWidth="1"/>
    <col min="12802" max="12802" width="17.7109375" style="318" customWidth="1"/>
    <col min="12803" max="12804" width="25.7109375" style="318" customWidth="1"/>
    <col min="12805" max="12805" width="15.7109375" style="318" customWidth="1"/>
    <col min="12806" max="12806" width="11.42578125" style="318" customWidth="1"/>
    <col min="12807" max="12807" width="20.7109375" style="318" customWidth="1"/>
    <col min="12808" max="13056" width="9.28515625" style="318"/>
    <col min="13057" max="13057" width="30.7109375" style="318" customWidth="1"/>
    <col min="13058" max="13058" width="17.7109375" style="318" customWidth="1"/>
    <col min="13059" max="13060" width="25.7109375" style="318" customWidth="1"/>
    <col min="13061" max="13061" width="15.7109375" style="318" customWidth="1"/>
    <col min="13062" max="13062" width="11.42578125" style="318" customWidth="1"/>
    <col min="13063" max="13063" width="20.7109375" style="318" customWidth="1"/>
    <col min="13064" max="13312" width="9.28515625" style="318"/>
    <col min="13313" max="13313" width="30.7109375" style="318" customWidth="1"/>
    <col min="13314" max="13314" width="17.7109375" style="318" customWidth="1"/>
    <col min="13315" max="13316" width="25.7109375" style="318" customWidth="1"/>
    <col min="13317" max="13317" width="15.7109375" style="318" customWidth="1"/>
    <col min="13318" max="13318" width="11.42578125" style="318" customWidth="1"/>
    <col min="13319" max="13319" width="20.7109375" style="318" customWidth="1"/>
    <col min="13320" max="13568" width="9.28515625" style="318"/>
    <col min="13569" max="13569" width="30.7109375" style="318" customWidth="1"/>
    <col min="13570" max="13570" width="17.7109375" style="318" customWidth="1"/>
    <col min="13571" max="13572" width="25.7109375" style="318" customWidth="1"/>
    <col min="13573" max="13573" width="15.7109375" style="318" customWidth="1"/>
    <col min="13574" max="13574" width="11.42578125" style="318" customWidth="1"/>
    <col min="13575" max="13575" width="20.7109375" style="318" customWidth="1"/>
    <col min="13576" max="13824" width="9.28515625" style="318"/>
    <col min="13825" max="13825" width="30.7109375" style="318" customWidth="1"/>
    <col min="13826" max="13826" width="17.7109375" style="318" customWidth="1"/>
    <col min="13827" max="13828" width="25.7109375" style="318" customWidth="1"/>
    <col min="13829" max="13829" width="15.7109375" style="318" customWidth="1"/>
    <col min="13830" max="13830" width="11.42578125" style="318" customWidth="1"/>
    <col min="13831" max="13831" width="20.7109375" style="318" customWidth="1"/>
    <col min="13832" max="14080" width="9.28515625" style="318"/>
    <col min="14081" max="14081" width="30.7109375" style="318" customWidth="1"/>
    <col min="14082" max="14082" width="17.7109375" style="318" customWidth="1"/>
    <col min="14083" max="14084" width="25.7109375" style="318" customWidth="1"/>
    <col min="14085" max="14085" width="15.7109375" style="318" customWidth="1"/>
    <col min="14086" max="14086" width="11.42578125" style="318" customWidth="1"/>
    <col min="14087" max="14087" width="20.7109375" style="318" customWidth="1"/>
    <col min="14088" max="14336" width="9.28515625" style="318"/>
    <col min="14337" max="14337" width="30.7109375" style="318" customWidth="1"/>
    <col min="14338" max="14338" width="17.7109375" style="318" customWidth="1"/>
    <col min="14339" max="14340" width="25.7109375" style="318" customWidth="1"/>
    <col min="14341" max="14341" width="15.7109375" style="318" customWidth="1"/>
    <col min="14342" max="14342" width="11.42578125" style="318" customWidth="1"/>
    <col min="14343" max="14343" width="20.7109375" style="318" customWidth="1"/>
    <col min="14344" max="14592" width="9.28515625" style="318"/>
    <col min="14593" max="14593" width="30.7109375" style="318" customWidth="1"/>
    <col min="14594" max="14594" width="17.7109375" style="318" customWidth="1"/>
    <col min="14595" max="14596" width="25.7109375" style="318" customWidth="1"/>
    <col min="14597" max="14597" width="15.7109375" style="318" customWidth="1"/>
    <col min="14598" max="14598" width="11.42578125" style="318" customWidth="1"/>
    <col min="14599" max="14599" width="20.7109375" style="318" customWidth="1"/>
    <col min="14600" max="14848" width="9.28515625" style="318"/>
    <col min="14849" max="14849" width="30.7109375" style="318" customWidth="1"/>
    <col min="14850" max="14850" width="17.7109375" style="318" customWidth="1"/>
    <col min="14851" max="14852" width="25.7109375" style="318" customWidth="1"/>
    <col min="14853" max="14853" width="15.7109375" style="318" customWidth="1"/>
    <col min="14854" max="14854" width="11.42578125" style="318" customWidth="1"/>
    <col min="14855" max="14855" width="20.7109375" style="318" customWidth="1"/>
    <col min="14856" max="15104" width="9.28515625" style="318"/>
    <col min="15105" max="15105" width="30.7109375" style="318" customWidth="1"/>
    <col min="15106" max="15106" width="17.7109375" style="318" customWidth="1"/>
    <col min="15107" max="15108" width="25.7109375" style="318" customWidth="1"/>
    <col min="15109" max="15109" width="15.7109375" style="318" customWidth="1"/>
    <col min="15110" max="15110" width="11.42578125" style="318" customWidth="1"/>
    <col min="15111" max="15111" width="20.7109375" style="318" customWidth="1"/>
    <col min="15112" max="15360" width="9.28515625" style="318"/>
    <col min="15361" max="15361" width="30.7109375" style="318" customWidth="1"/>
    <col min="15362" max="15362" width="17.7109375" style="318" customWidth="1"/>
    <col min="15363" max="15364" width="25.7109375" style="318" customWidth="1"/>
    <col min="15365" max="15365" width="15.7109375" style="318" customWidth="1"/>
    <col min="15366" max="15366" width="11.42578125" style="318" customWidth="1"/>
    <col min="15367" max="15367" width="20.7109375" style="318" customWidth="1"/>
    <col min="15368" max="15616" width="9.28515625" style="318"/>
    <col min="15617" max="15617" width="30.7109375" style="318" customWidth="1"/>
    <col min="15618" max="15618" width="17.7109375" style="318" customWidth="1"/>
    <col min="15619" max="15620" width="25.7109375" style="318" customWidth="1"/>
    <col min="15621" max="15621" width="15.7109375" style="318" customWidth="1"/>
    <col min="15622" max="15622" width="11.42578125" style="318" customWidth="1"/>
    <col min="15623" max="15623" width="20.7109375" style="318" customWidth="1"/>
    <col min="15624" max="15872" width="9.28515625" style="318"/>
    <col min="15873" max="15873" width="30.7109375" style="318" customWidth="1"/>
    <col min="15874" max="15874" width="17.7109375" style="318" customWidth="1"/>
    <col min="15875" max="15876" width="25.7109375" style="318" customWidth="1"/>
    <col min="15877" max="15877" width="15.7109375" style="318" customWidth="1"/>
    <col min="15878" max="15878" width="11.42578125" style="318" customWidth="1"/>
    <col min="15879" max="15879" width="20.7109375" style="318" customWidth="1"/>
    <col min="15880" max="16128" width="9.28515625" style="318"/>
    <col min="16129" max="16129" width="30.7109375" style="318" customWidth="1"/>
    <col min="16130" max="16130" width="17.7109375" style="318" customWidth="1"/>
    <col min="16131" max="16132" width="25.7109375" style="318" customWidth="1"/>
    <col min="16133" max="16133" width="15.7109375" style="318" customWidth="1"/>
    <col min="16134" max="16134" width="11.42578125" style="318" customWidth="1"/>
    <col min="16135" max="16135" width="20.7109375" style="318" customWidth="1"/>
    <col min="16136" max="16384" width="9.28515625" style="318"/>
  </cols>
  <sheetData>
    <row r="1" spans="1:16" ht="35.1" customHeight="1">
      <c r="A1" s="586" t="s">
        <v>82</v>
      </c>
      <c r="B1" s="587"/>
      <c r="C1" s="587"/>
      <c r="D1" s="587"/>
      <c r="E1" s="587"/>
      <c r="F1" s="587"/>
      <c r="G1" s="588"/>
    </row>
    <row r="2" spans="1:16" s="498" customFormat="1" ht="8.25" customHeight="1">
      <c r="A2" s="497"/>
      <c r="B2" s="497"/>
      <c r="C2" s="497"/>
      <c r="D2" s="497"/>
      <c r="E2" s="497"/>
      <c r="F2" s="497"/>
      <c r="G2" s="497"/>
      <c r="H2" s="318"/>
      <c r="I2" s="318"/>
      <c r="J2" s="318"/>
      <c r="K2" s="318"/>
      <c r="L2" s="318"/>
      <c r="M2" s="318"/>
      <c r="N2" s="318"/>
      <c r="O2" s="318"/>
      <c r="P2" s="318"/>
    </row>
    <row r="3" spans="1:16" s="498" customFormat="1" ht="19.5" customHeight="1">
      <c r="A3" s="814" t="s">
        <v>408</v>
      </c>
      <c r="B3" s="814"/>
      <c r="C3" s="814"/>
      <c r="D3" s="814"/>
      <c r="E3" s="814"/>
      <c r="F3" s="814"/>
      <c r="G3" s="814"/>
      <c r="H3" s="318"/>
      <c r="I3" s="318"/>
      <c r="J3" s="318"/>
      <c r="K3" s="318"/>
      <c r="L3" s="318"/>
      <c r="M3" s="318"/>
      <c r="N3" s="318"/>
      <c r="O3" s="318"/>
      <c r="P3" s="318"/>
    </row>
    <row r="4" spans="1:16" s="498" customFormat="1" ht="19.5" customHeight="1">
      <c r="A4" s="814" t="s">
        <v>205</v>
      </c>
      <c r="B4" s="814"/>
      <c r="C4" s="814"/>
      <c r="D4" s="814"/>
      <c r="E4" s="814"/>
      <c r="F4" s="814"/>
      <c r="G4" s="814"/>
      <c r="H4" s="318"/>
      <c r="I4" s="318"/>
      <c r="J4" s="318"/>
      <c r="K4" s="318"/>
      <c r="L4" s="318"/>
      <c r="M4" s="318"/>
      <c r="N4" s="318"/>
      <c r="O4" s="318"/>
      <c r="P4" s="318"/>
    </row>
    <row r="5" spans="1:16" ht="25.15" customHeight="1">
      <c r="A5" s="589" t="s">
        <v>131</v>
      </c>
      <c r="B5" s="589" t="s">
        <v>36</v>
      </c>
      <c r="C5" s="589" t="s">
        <v>19</v>
      </c>
      <c r="D5" s="589" t="s">
        <v>20</v>
      </c>
      <c r="E5" s="776" t="s">
        <v>24</v>
      </c>
      <c r="F5" s="778"/>
      <c r="G5" s="589" t="s">
        <v>140</v>
      </c>
    </row>
    <row r="6" spans="1:16" s="499" customFormat="1" ht="25.15" customHeight="1">
      <c r="A6" s="773"/>
      <c r="B6" s="773"/>
      <c r="C6" s="773"/>
      <c r="D6" s="773"/>
      <c r="E6" s="378" t="s">
        <v>103</v>
      </c>
      <c r="F6" s="378" t="s">
        <v>25</v>
      </c>
      <c r="G6" s="773"/>
      <c r="H6" s="318"/>
      <c r="I6" s="318"/>
      <c r="J6" s="318"/>
      <c r="K6" s="318"/>
      <c r="L6" s="318"/>
      <c r="M6" s="318"/>
      <c r="N6" s="318"/>
      <c r="O6" s="318"/>
      <c r="P6" s="318"/>
    </row>
    <row r="7" spans="1:16" ht="15" customHeight="1">
      <c r="A7" s="476" t="s">
        <v>0</v>
      </c>
      <c r="B7" s="476" t="s">
        <v>1</v>
      </c>
      <c r="C7" s="476" t="s">
        <v>2</v>
      </c>
      <c r="D7" s="476" t="s">
        <v>2</v>
      </c>
      <c r="E7" s="476" t="s">
        <v>6</v>
      </c>
      <c r="F7" s="476" t="s">
        <v>3</v>
      </c>
      <c r="G7" s="476" t="s">
        <v>4</v>
      </c>
    </row>
    <row r="8" spans="1:16" ht="15" customHeight="1">
      <c r="A8" s="500"/>
      <c r="B8" s="500"/>
      <c r="C8" s="500"/>
      <c r="D8" s="500"/>
      <c r="E8" s="500"/>
      <c r="F8" s="500"/>
      <c r="G8" s="500"/>
    </row>
    <row r="9" spans="1:16" ht="15" customHeight="1">
      <c r="A9" s="500"/>
      <c r="B9" s="500"/>
      <c r="C9" s="500"/>
      <c r="D9" s="500"/>
      <c r="E9" s="500"/>
      <c r="F9" s="500"/>
      <c r="G9" s="500"/>
    </row>
    <row r="10" spans="1:16" ht="15" customHeight="1">
      <c r="A10" s="500"/>
      <c r="B10" s="500"/>
      <c r="C10" s="500"/>
      <c r="D10" s="500"/>
      <c r="E10" s="500"/>
      <c r="F10" s="500"/>
      <c r="G10" s="500"/>
    </row>
    <row r="11" spans="1:16" ht="15" customHeight="1">
      <c r="A11" s="500"/>
      <c r="B11" s="500"/>
      <c r="C11" s="500"/>
      <c r="D11" s="500"/>
      <c r="E11" s="500"/>
      <c r="F11" s="500"/>
      <c r="G11" s="500"/>
    </row>
    <row r="12" spans="1:16" ht="15" customHeight="1">
      <c r="A12" s="500"/>
      <c r="B12" s="500"/>
      <c r="C12" s="500"/>
      <c r="D12" s="500"/>
      <c r="E12" s="500"/>
      <c r="F12" s="500"/>
      <c r="G12" s="500"/>
    </row>
    <row r="13" spans="1:16" ht="15" customHeight="1">
      <c r="A13" s="500"/>
      <c r="B13" s="500"/>
      <c r="C13" s="500"/>
      <c r="D13" s="500"/>
      <c r="E13" s="500"/>
      <c r="F13" s="500"/>
      <c r="G13" s="500"/>
    </row>
    <row r="14" spans="1:16" ht="15" customHeight="1">
      <c r="A14" s="500"/>
      <c r="B14" s="500"/>
      <c r="C14" s="500"/>
      <c r="D14" s="500"/>
      <c r="E14" s="500"/>
      <c r="F14" s="500"/>
      <c r="G14" s="500"/>
    </row>
    <row r="15" spans="1:16" ht="15" customHeight="1">
      <c r="A15" s="500"/>
      <c r="B15" s="500"/>
      <c r="C15" s="500"/>
      <c r="D15" s="500"/>
      <c r="E15" s="500"/>
      <c r="F15" s="500"/>
      <c r="G15" s="500"/>
    </row>
    <row r="16" spans="1:16" ht="15" customHeight="1">
      <c r="A16" s="500"/>
      <c r="B16" s="500"/>
      <c r="C16" s="500"/>
      <c r="D16" s="500"/>
      <c r="E16" s="500"/>
      <c r="F16" s="500"/>
      <c r="G16" s="500"/>
    </row>
    <row r="17" spans="1:7" ht="15" customHeight="1">
      <c r="A17" s="500"/>
      <c r="B17" s="500"/>
      <c r="C17" s="500"/>
      <c r="D17" s="500"/>
      <c r="E17" s="500"/>
      <c r="F17" s="500"/>
      <c r="G17" s="500"/>
    </row>
    <row r="18" spans="1:7" ht="15" customHeight="1">
      <c r="A18" s="500"/>
      <c r="B18" s="500"/>
      <c r="C18" s="500"/>
      <c r="D18" s="500"/>
      <c r="E18" s="500"/>
      <c r="F18" s="500"/>
      <c r="G18" s="500"/>
    </row>
    <row r="19" spans="1:7" ht="15" customHeight="1">
      <c r="A19" s="500"/>
      <c r="B19" s="500"/>
      <c r="C19" s="500"/>
      <c r="D19" s="500"/>
      <c r="E19" s="500"/>
      <c r="F19" s="500"/>
      <c r="G19" s="500"/>
    </row>
    <row r="20" spans="1:7" ht="15" customHeight="1">
      <c r="A20" s="500"/>
      <c r="B20" s="500"/>
      <c r="C20" s="500"/>
      <c r="D20" s="500"/>
      <c r="E20" s="500"/>
      <c r="F20" s="500"/>
      <c r="G20" s="500"/>
    </row>
    <row r="21" spans="1:7" ht="15" customHeight="1">
      <c r="A21" s="500"/>
      <c r="B21" s="500"/>
      <c r="C21" s="500"/>
      <c r="D21" s="500"/>
      <c r="E21" s="500"/>
      <c r="F21" s="500"/>
      <c r="G21" s="500"/>
    </row>
    <row r="22" spans="1:7" ht="15" customHeight="1">
      <c r="A22" s="500"/>
      <c r="B22" s="500"/>
      <c r="C22" s="500"/>
      <c r="D22" s="500"/>
      <c r="E22" s="500"/>
      <c r="F22" s="500"/>
      <c r="G22" s="500"/>
    </row>
    <row r="23" spans="1:7" ht="15" customHeight="1">
      <c r="A23" s="500"/>
      <c r="B23" s="500"/>
      <c r="C23" s="500"/>
      <c r="D23" s="500"/>
      <c r="E23" s="500"/>
      <c r="F23" s="500"/>
      <c r="G23" s="500"/>
    </row>
    <row r="24" spans="1:7" ht="15" customHeight="1">
      <c r="A24" s="500"/>
      <c r="B24" s="500"/>
      <c r="C24" s="500"/>
      <c r="D24" s="500"/>
      <c r="E24" s="500"/>
      <c r="F24" s="500"/>
      <c r="G24" s="500"/>
    </row>
    <row r="25" spans="1:7" ht="15" customHeight="1">
      <c r="A25" s="500"/>
      <c r="B25" s="500"/>
      <c r="C25" s="500"/>
      <c r="D25" s="500"/>
      <c r="E25" s="500"/>
      <c r="F25" s="500"/>
      <c r="G25" s="500"/>
    </row>
    <row r="26" spans="1:7" ht="15" customHeight="1">
      <c r="A26" s="500"/>
      <c r="B26" s="500"/>
      <c r="C26" s="500"/>
      <c r="D26" s="500"/>
      <c r="E26" s="500"/>
      <c r="F26" s="500"/>
      <c r="G26" s="500"/>
    </row>
    <row r="27" spans="1:7" ht="15" customHeight="1">
      <c r="A27" s="500"/>
      <c r="B27" s="500"/>
      <c r="C27" s="500"/>
      <c r="D27" s="500"/>
      <c r="E27" s="500"/>
      <c r="F27" s="500"/>
      <c r="G27" s="500"/>
    </row>
    <row r="28" spans="1:7" ht="15" customHeight="1">
      <c r="A28" s="500"/>
      <c r="B28" s="500"/>
      <c r="C28" s="500"/>
      <c r="D28" s="500"/>
      <c r="E28" s="500"/>
      <c r="F28" s="500"/>
      <c r="G28" s="500"/>
    </row>
    <row r="29" spans="1:7" ht="15" customHeight="1">
      <c r="A29" s="500"/>
      <c r="B29" s="500"/>
      <c r="C29" s="500"/>
      <c r="D29" s="500"/>
      <c r="E29" s="500"/>
      <c r="F29" s="500"/>
      <c r="G29" s="500"/>
    </row>
    <row r="30" spans="1:7" ht="15" customHeight="1">
      <c r="A30" s="323" t="s">
        <v>79</v>
      </c>
      <c r="B30" s="500"/>
      <c r="C30" s="500"/>
      <c r="D30" s="500"/>
      <c r="E30" s="500"/>
      <c r="F30" s="500"/>
      <c r="G30" s="500"/>
    </row>
    <row r="31" spans="1:7" ht="15" customHeight="1">
      <c r="A31" s="501"/>
      <c r="B31" s="501"/>
      <c r="C31" s="501"/>
      <c r="D31" s="501"/>
      <c r="E31" s="501"/>
      <c r="F31" s="501"/>
      <c r="G31" s="501"/>
    </row>
    <row r="32" spans="1:7">
      <c r="A32" s="326" t="s">
        <v>178</v>
      </c>
      <c r="B32" s="326"/>
    </row>
    <row r="33" spans="1:5">
      <c r="A33" s="326"/>
      <c r="B33" s="326"/>
    </row>
    <row r="35" spans="1:5">
      <c r="A35" s="327"/>
      <c r="B35" s="327"/>
      <c r="E35" s="328"/>
    </row>
    <row r="36" spans="1:5">
      <c r="A36" s="330"/>
      <c r="B36" s="330"/>
      <c r="E36" s="331"/>
    </row>
  </sheetData>
  <mergeCells count="9">
    <mergeCell ref="A4:G4"/>
    <mergeCell ref="A1:G1"/>
    <mergeCell ref="A5:A6"/>
    <mergeCell ref="B5:B6"/>
    <mergeCell ref="C5:C6"/>
    <mergeCell ref="D5:D6"/>
    <mergeCell ref="E5:F5"/>
    <mergeCell ref="G5:G6"/>
    <mergeCell ref="A3:G3"/>
  </mergeCells>
  <conditionalFormatting sqref="A4">
    <cfRule type="cellIs" dxfId="4"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90" orientation="landscape" r:id="rId1"/>
  <headerFooter scaleWithDoc="0">
    <oddHeader>&amp;C&amp;G</oddHeader>
    <oddFooter>&amp;C&amp;G</oddFooter>
  </headerFooter>
  <drawing r:id="rId2"/>
  <legacyDrawingHF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29"/>
  <sheetViews>
    <sheetView showGridLines="0" view="pageLayout" zoomScale="85" zoomScaleNormal="100" zoomScalePageLayoutView="85" workbookViewId="0">
      <selection activeCell="K12" sqref="K12"/>
    </sheetView>
  </sheetViews>
  <sheetFormatPr baseColWidth="10" defaultRowHeight="13.5"/>
  <cols>
    <col min="1" max="1" width="42.28515625" style="453" customWidth="1"/>
    <col min="2" max="3" width="50.7109375" style="453" customWidth="1"/>
    <col min="4" max="256" width="11.42578125" style="453"/>
    <col min="257" max="257" width="42.28515625" style="453" customWidth="1"/>
    <col min="258" max="259" width="50.7109375" style="453" customWidth="1"/>
    <col min="260" max="512" width="11.42578125" style="453"/>
    <col min="513" max="513" width="42.28515625" style="453" customWidth="1"/>
    <col min="514" max="515" width="50.7109375" style="453" customWidth="1"/>
    <col min="516" max="768" width="11.42578125" style="453"/>
    <col min="769" max="769" width="42.28515625" style="453" customWidth="1"/>
    <col min="770" max="771" width="50.7109375" style="453" customWidth="1"/>
    <col min="772" max="1024" width="11.42578125" style="453"/>
    <col min="1025" max="1025" width="42.28515625" style="453" customWidth="1"/>
    <col min="1026" max="1027" width="50.7109375" style="453" customWidth="1"/>
    <col min="1028" max="1280" width="11.42578125" style="453"/>
    <col min="1281" max="1281" width="42.28515625" style="453" customWidth="1"/>
    <col min="1282" max="1283" width="50.7109375" style="453" customWidth="1"/>
    <col min="1284" max="1536" width="11.42578125" style="453"/>
    <col min="1537" max="1537" width="42.28515625" style="453" customWidth="1"/>
    <col min="1538" max="1539" width="50.7109375" style="453" customWidth="1"/>
    <col min="1540" max="1792" width="11.42578125" style="453"/>
    <col min="1793" max="1793" width="42.28515625" style="453" customWidth="1"/>
    <col min="1794" max="1795" width="50.7109375" style="453" customWidth="1"/>
    <col min="1796" max="2048" width="11.42578125" style="453"/>
    <col min="2049" max="2049" width="42.28515625" style="453" customWidth="1"/>
    <col min="2050" max="2051" width="50.7109375" style="453" customWidth="1"/>
    <col min="2052" max="2304" width="11.42578125" style="453"/>
    <col min="2305" max="2305" width="42.28515625" style="453" customWidth="1"/>
    <col min="2306" max="2307" width="50.7109375" style="453" customWidth="1"/>
    <col min="2308" max="2560" width="11.42578125" style="453"/>
    <col min="2561" max="2561" width="42.28515625" style="453" customWidth="1"/>
    <col min="2562" max="2563" width="50.7109375" style="453" customWidth="1"/>
    <col min="2564" max="2816" width="11.42578125" style="453"/>
    <col min="2817" max="2817" width="42.28515625" style="453" customWidth="1"/>
    <col min="2818" max="2819" width="50.7109375" style="453" customWidth="1"/>
    <col min="2820" max="3072" width="11.42578125" style="453"/>
    <col min="3073" max="3073" width="42.28515625" style="453" customWidth="1"/>
    <col min="3074" max="3075" width="50.7109375" style="453" customWidth="1"/>
    <col min="3076" max="3328" width="11.42578125" style="453"/>
    <col min="3329" max="3329" width="42.28515625" style="453" customWidth="1"/>
    <col min="3330" max="3331" width="50.7109375" style="453" customWidth="1"/>
    <col min="3332" max="3584" width="11.42578125" style="453"/>
    <col min="3585" max="3585" width="42.28515625" style="453" customWidth="1"/>
    <col min="3586" max="3587" width="50.7109375" style="453" customWidth="1"/>
    <col min="3588" max="3840" width="11.42578125" style="453"/>
    <col min="3841" max="3841" width="42.28515625" style="453" customWidth="1"/>
    <col min="3842" max="3843" width="50.7109375" style="453" customWidth="1"/>
    <col min="3844" max="4096" width="11.42578125" style="453"/>
    <col min="4097" max="4097" width="42.28515625" style="453" customWidth="1"/>
    <col min="4098" max="4099" width="50.7109375" style="453" customWidth="1"/>
    <col min="4100" max="4352" width="11.42578125" style="453"/>
    <col min="4353" max="4353" width="42.28515625" style="453" customWidth="1"/>
    <col min="4354" max="4355" width="50.7109375" style="453" customWidth="1"/>
    <col min="4356" max="4608" width="11.42578125" style="453"/>
    <col min="4609" max="4609" width="42.28515625" style="453" customWidth="1"/>
    <col min="4610" max="4611" width="50.7109375" style="453" customWidth="1"/>
    <col min="4612" max="4864" width="11.42578125" style="453"/>
    <col min="4865" max="4865" width="42.28515625" style="453" customWidth="1"/>
    <col min="4866" max="4867" width="50.7109375" style="453" customWidth="1"/>
    <col min="4868" max="5120" width="11.42578125" style="453"/>
    <col min="5121" max="5121" width="42.28515625" style="453" customWidth="1"/>
    <col min="5122" max="5123" width="50.7109375" style="453" customWidth="1"/>
    <col min="5124" max="5376" width="11.42578125" style="453"/>
    <col min="5377" max="5377" width="42.28515625" style="453" customWidth="1"/>
    <col min="5378" max="5379" width="50.7109375" style="453" customWidth="1"/>
    <col min="5380" max="5632" width="11.42578125" style="453"/>
    <col min="5633" max="5633" width="42.28515625" style="453" customWidth="1"/>
    <col min="5634" max="5635" width="50.7109375" style="453" customWidth="1"/>
    <col min="5636" max="5888" width="11.42578125" style="453"/>
    <col min="5889" max="5889" width="42.28515625" style="453" customWidth="1"/>
    <col min="5890" max="5891" width="50.7109375" style="453" customWidth="1"/>
    <col min="5892" max="6144" width="11.42578125" style="453"/>
    <col min="6145" max="6145" width="42.28515625" style="453" customWidth="1"/>
    <col min="6146" max="6147" width="50.7109375" style="453" customWidth="1"/>
    <col min="6148" max="6400" width="11.42578125" style="453"/>
    <col min="6401" max="6401" width="42.28515625" style="453" customWidth="1"/>
    <col min="6402" max="6403" width="50.7109375" style="453" customWidth="1"/>
    <col min="6404" max="6656" width="11.42578125" style="453"/>
    <col min="6657" max="6657" width="42.28515625" style="453" customWidth="1"/>
    <col min="6658" max="6659" width="50.7109375" style="453" customWidth="1"/>
    <col min="6660" max="6912" width="11.42578125" style="453"/>
    <col min="6913" max="6913" width="42.28515625" style="453" customWidth="1"/>
    <col min="6914" max="6915" width="50.7109375" style="453" customWidth="1"/>
    <col min="6916" max="7168" width="11.42578125" style="453"/>
    <col min="7169" max="7169" width="42.28515625" style="453" customWidth="1"/>
    <col min="7170" max="7171" width="50.7109375" style="453" customWidth="1"/>
    <col min="7172" max="7424" width="11.42578125" style="453"/>
    <col min="7425" max="7425" width="42.28515625" style="453" customWidth="1"/>
    <col min="7426" max="7427" width="50.7109375" style="453" customWidth="1"/>
    <col min="7428" max="7680" width="11.42578125" style="453"/>
    <col min="7681" max="7681" width="42.28515625" style="453" customWidth="1"/>
    <col min="7682" max="7683" width="50.7109375" style="453" customWidth="1"/>
    <col min="7684" max="7936" width="11.42578125" style="453"/>
    <col min="7937" max="7937" width="42.28515625" style="453" customWidth="1"/>
    <col min="7938" max="7939" width="50.7109375" style="453" customWidth="1"/>
    <col min="7940" max="8192" width="11.42578125" style="453"/>
    <col min="8193" max="8193" width="42.28515625" style="453" customWidth="1"/>
    <col min="8194" max="8195" width="50.7109375" style="453" customWidth="1"/>
    <col min="8196" max="8448" width="11.42578125" style="453"/>
    <col min="8449" max="8449" width="42.28515625" style="453" customWidth="1"/>
    <col min="8450" max="8451" width="50.7109375" style="453" customWidth="1"/>
    <col min="8452" max="8704" width="11.42578125" style="453"/>
    <col min="8705" max="8705" width="42.28515625" style="453" customWidth="1"/>
    <col min="8706" max="8707" width="50.7109375" style="453" customWidth="1"/>
    <col min="8708" max="8960" width="11.42578125" style="453"/>
    <col min="8961" max="8961" width="42.28515625" style="453" customWidth="1"/>
    <col min="8962" max="8963" width="50.7109375" style="453" customWidth="1"/>
    <col min="8964" max="9216" width="11.42578125" style="453"/>
    <col min="9217" max="9217" width="42.28515625" style="453" customWidth="1"/>
    <col min="9218" max="9219" width="50.7109375" style="453" customWidth="1"/>
    <col min="9220" max="9472" width="11.42578125" style="453"/>
    <col min="9473" max="9473" width="42.28515625" style="453" customWidth="1"/>
    <col min="9474" max="9475" width="50.7109375" style="453" customWidth="1"/>
    <col min="9476" max="9728" width="11.42578125" style="453"/>
    <col min="9729" max="9729" width="42.28515625" style="453" customWidth="1"/>
    <col min="9730" max="9731" width="50.7109375" style="453" customWidth="1"/>
    <col min="9732" max="9984" width="11.42578125" style="453"/>
    <col min="9985" max="9985" width="42.28515625" style="453" customWidth="1"/>
    <col min="9986" max="9987" width="50.7109375" style="453" customWidth="1"/>
    <col min="9988" max="10240" width="11.42578125" style="453"/>
    <col min="10241" max="10241" width="42.28515625" style="453" customWidth="1"/>
    <col min="10242" max="10243" width="50.7109375" style="453" customWidth="1"/>
    <col min="10244" max="10496" width="11.42578125" style="453"/>
    <col min="10497" max="10497" width="42.28515625" style="453" customWidth="1"/>
    <col min="10498" max="10499" width="50.7109375" style="453" customWidth="1"/>
    <col min="10500" max="10752" width="11.42578125" style="453"/>
    <col min="10753" max="10753" width="42.28515625" style="453" customWidth="1"/>
    <col min="10754" max="10755" width="50.7109375" style="453" customWidth="1"/>
    <col min="10756" max="11008" width="11.42578125" style="453"/>
    <col min="11009" max="11009" width="42.28515625" style="453" customWidth="1"/>
    <col min="11010" max="11011" width="50.7109375" style="453" customWidth="1"/>
    <col min="11012" max="11264" width="11.42578125" style="453"/>
    <col min="11265" max="11265" width="42.28515625" style="453" customWidth="1"/>
    <col min="11266" max="11267" width="50.7109375" style="453" customWidth="1"/>
    <col min="11268" max="11520" width="11.42578125" style="453"/>
    <col min="11521" max="11521" width="42.28515625" style="453" customWidth="1"/>
    <col min="11522" max="11523" width="50.7109375" style="453" customWidth="1"/>
    <col min="11524" max="11776" width="11.42578125" style="453"/>
    <col min="11777" max="11777" width="42.28515625" style="453" customWidth="1"/>
    <col min="11778" max="11779" width="50.7109375" style="453" customWidth="1"/>
    <col min="11780" max="12032" width="11.42578125" style="453"/>
    <col min="12033" max="12033" width="42.28515625" style="453" customWidth="1"/>
    <col min="12034" max="12035" width="50.7109375" style="453" customWidth="1"/>
    <col min="12036" max="12288" width="11.42578125" style="453"/>
    <col min="12289" max="12289" width="42.28515625" style="453" customWidth="1"/>
    <col min="12290" max="12291" width="50.7109375" style="453" customWidth="1"/>
    <col min="12292" max="12544" width="11.42578125" style="453"/>
    <col min="12545" max="12545" width="42.28515625" style="453" customWidth="1"/>
    <col min="12546" max="12547" width="50.7109375" style="453" customWidth="1"/>
    <col min="12548" max="12800" width="11.42578125" style="453"/>
    <col min="12801" max="12801" width="42.28515625" style="453" customWidth="1"/>
    <col min="12802" max="12803" width="50.7109375" style="453" customWidth="1"/>
    <col min="12804" max="13056" width="11.42578125" style="453"/>
    <col min="13057" max="13057" width="42.28515625" style="453" customWidth="1"/>
    <col min="13058" max="13059" width="50.7109375" style="453" customWidth="1"/>
    <col min="13060" max="13312" width="11.42578125" style="453"/>
    <col min="13313" max="13313" width="42.28515625" style="453" customWidth="1"/>
    <col min="13314" max="13315" width="50.7109375" style="453" customWidth="1"/>
    <col min="13316" max="13568" width="11.42578125" style="453"/>
    <col min="13569" max="13569" width="42.28515625" style="453" customWidth="1"/>
    <col min="13570" max="13571" width="50.7109375" style="453" customWidth="1"/>
    <col min="13572" max="13824" width="11.42578125" style="453"/>
    <col min="13825" max="13825" width="42.28515625" style="453" customWidth="1"/>
    <col min="13826" max="13827" width="50.7109375" style="453" customWidth="1"/>
    <col min="13828" max="14080" width="11.42578125" style="453"/>
    <col min="14081" max="14081" width="42.28515625" style="453" customWidth="1"/>
    <col min="14082" max="14083" width="50.7109375" style="453" customWidth="1"/>
    <col min="14084" max="14336" width="11.42578125" style="453"/>
    <col min="14337" max="14337" width="42.28515625" style="453" customWidth="1"/>
    <col min="14338" max="14339" width="50.7109375" style="453" customWidth="1"/>
    <col min="14340" max="14592" width="11.42578125" style="453"/>
    <col min="14593" max="14593" width="42.28515625" style="453" customWidth="1"/>
    <col min="14594" max="14595" width="50.7109375" style="453" customWidth="1"/>
    <col min="14596" max="14848" width="11.42578125" style="453"/>
    <col min="14849" max="14849" width="42.28515625" style="453" customWidth="1"/>
    <col min="14850" max="14851" width="50.7109375" style="453" customWidth="1"/>
    <col min="14852" max="15104" width="11.42578125" style="453"/>
    <col min="15105" max="15105" width="42.28515625" style="453" customWidth="1"/>
    <col min="15106" max="15107" width="50.7109375" style="453" customWidth="1"/>
    <col min="15108" max="15360" width="11.42578125" style="453"/>
    <col min="15361" max="15361" width="42.28515625" style="453" customWidth="1"/>
    <col min="15362" max="15363" width="50.7109375" style="453" customWidth="1"/>
    <col min="15364" max="15616" width="11.42578125" style="453"/>
    <col min="15617" max="15617" width="42.28515625" style="453" customWidth="1"/>
    <col min="15618" max="15619" width="50.7109375" style="453" customWidth="1"/>
    <col min="15620" max="15872" width="11.42578125" style="453"/>
    <col min="15873" max="15873" width="42.28515625" style="453" customWidth="1"/>
    <col min="15874" max="15875" width="50.7109375" style="453" customWidth="1"/>
    <col min="15876" max="16128" width="11.42578125" style="453"/>
    <col min="16129" max="16129" width="42.28515625" style="453" customWidth="1"/>
    <col min="16130" max="16131" width="50.7109375" style="453" customWidth="1"/>
    <col min="16132" max="16384" width="11.42578125" style="453"/>
  </cols>
  <sheetData>
    <row r="1" spans="1:3" ht="35.1" customHeight="1">
      <c r="A1" s="825" t="s">
        <v>84</v>
      </c>
      <c r="B1" s="826"/>
      <c r="C1" s="827"/>
    </row>
    <row r="2" spans="1:3" ht="6.75" customHeight="1"/>
    <row r="3" spans="1:3" s="502" customFormat="1" ht="15" customHeight="1">
      <c r="A3" s="814" t="s">
        <v>408</v>
      </c>
      <c r="B3" s="814"/>
      <c r="C3" s="814"/>
    </row>
    <row r="4" spans="1:3" s="502" customFormat="1" ht="6.75" customHeight="1"/>
    <row r="5" spans="1:3" s="502" customFormat="1" ht="15" customHeight="1">
      <c r="A5" s="814" t="s">
        <v>205</v>
      </c>
      <c r="B5" s="814"/>
      <c r="C5" s="814"/>
    </row>
    <row r="6" spans="1:3" s="502" customFormat="1" ht="6.75" customHeight="1"/>
    <row r="7" spans="1:3" s="502" customFormat="1" ht="15" customHeight="1">
      <c r="A7" s="828" t="s">
        <v>54</v>
      </c>
      <c r="B7" s="829"/>
      <c r="C7" s="830"/>
    </row>
    <row r="8" spans="1:3" s="502" customFormat="1" ht="6.75" customHeight="1">
      <c r="A8" s="831"/>
      <c r="B8" s="831"/>
      <c r="C8" s="831"/>
    </row>
    <row r="9" spans="1:3" s="502" customFormat="1" ht="15" customHeight="1">
      <c r="A9" s="503" t="s">
        <v>55</v>
      </c>
      <c r="B9" s="832"/>
      <c r="C9" s="833"/>
    </row>
    <row r="10" spans="1:3" s="502" customFormat="1" ht="15" customHeight="1">
      <c r="A10" s="503" t="s">
        <v>56</v>
      </c>
      <c r="B10" s="832"/>
      <c r="C10" s="833"/>
    </row>
    <row r="11" spans="1:3" s="502" customFormat="1" ht="15" customHeight="1">
      <c r="A11" s="503" t="s">
        <v>57</v>
      </c>
      <c r="B11" s="832"/>
      <c r="C11" s="833"/>
    </row>
    <row r="12" spans="1:3" s="502" customFormat="1" ht="15" customHeight="1">
      <c r="A12" s="503" t="s">
        <v>58</v>
      </c>
      <c r="B12" s="832"/>
      <c r="C12" s="833"/>
    </row>
    <row r="13" spans="1:3" s="502" customFormat="1" ht="15" customHeight="1">
      <c r="A13" s="471" t="s">
        <v>59</v>
      </c>
      <c r="B13" s="832"/>
      <c r="C13" s="833"/>
    </row>
    <row r="14" spans="1:3" s="502" customFormat="1" ht="33.6" customHeight="1">
      <c r="A14" s="471" t="s">
        <v>60</v>
      </c>
      <c r="B14" s="832"/>
      <c r="C14" s="834"/>
    </row>
    <row r="15" spans="1:3" s="502" customFormat="1" ht="33.6" customHeight="1">
      <c r="A15" s="471" t="s">
        <v>61</v>
      </c>
      <c r="B15" s="832"/>
      <c r="C15" s="833"/>
    </row>
    <row r="16" spans="1:3" s="502" customFormat="1" ht="33.6" customHeight="1">
      <c r="A16" s="471" t="s">
        <v>62</v>
      </c>
      <c r="B16" s="832"/>
      <c r="C16" s="833"/>
    </row>
    <row r="17" spans="1:3" s="502" customFormat="1" ht="6.75" customHeight="1"/>
    <row r="18" spans="1:3" s="502" customFormat="1" ht="15" customHeight="1">
      <c r="A18" s="828" t="s">
        <v>63</v>
      </c>
      <c r="B18" s="829"/>
      <c r="C18" s="830"/>
    </row>
    <row r="19" spans="1:3" s="502" customFormat="1" ht="28.9" customHeight="1">
      <c r="A19" s="504" t="s">
        <v>64</v>
      </c>
      <c r="B19" s="504" t="s">
        <v>65</v>
      </c>
      <c r="C19" s="505" t="s">
        <v>66</v>
      </c>
    </row>
    <row r="20" spans="1:3" s="502" customFormat="1" ht="15" customHeight="1">
      <c r="A20" s="506"/>
      <c r="B20" s="506"/>
      <c r="C20" s="507"/>
    </row>
    <row r="21" spans="1:3" s="502" customFormat="1" ht="6.75" customHeight="1"/>
    <row r="22" spans="1:3" s="502" customFormat="1" ht="15" customHeight="1">
      <c r="A22" s="828" t="s">
        <v>67</v>
      </c>
      <c r="B22" s="829"/>
      <c r="C22" s="830"/>
    </row>
    <row r="23" spans="1:3" s="502" customFormat="1" ht="15" customHeight="1">
      <c r="A23" s="504" t="s">
        <v>68</v>
      </c>
      <c r="B23" s="504" t="s">
        <v>69</v>
      </c>
      <c r="C23" s="505" t="s">
        <v>70</v>
      </c>
    </row>
    <row r="24" spans="1:3" s="502" customFormat="1" ht="15" customHeight="1">
      <c r="A24" s="506"/>
      <c r="B24" s="506"/>
      <c r="C24" s="507"/>
    </row>
    <row r="25" spans="1:3" s="502" customFormat="1" ht="6.75" customHeight="1"/>
    <row r="26" spans="1:3" s="502" customFormat="1" ht="15" customHeight="1">
      <c r="A26" s="828" t="s">
        <v>71</v>
      </c>
      <c r="B26" s="829"/>
      <c r="C26" s="830"/>
    </row>
    <row r="27" spans="1:3" s="502" customFormat="1" ht="15" customHeight="1">
      <c r="A27" s="504" t="s">
        <v>72</v>
      </c>
      <c r="B27" s="504" t="s">
        <v>73</v>
      </c>
      <c r="C27" s="505" t="s">
        <v>74</v>
      </c>
    </row>
    <row r="28" spans="1:3" s="502" customFormat="1" ht="34.9" customHeight="1">
      <c r="A28" s="508"/>
      <c r="B28" s="504"/>
      <c r="C28" s="507"/>
    </row>
    <row r="29" spans="1:3">
      <c r="A29" s="502"/>
      <c r="B29" s="502"/>
      <c r="C29" s="502"/>
    </row>
  </sheetData>
  <mergeCells count="16">
    <mergeCell ref="A18:C18"/>
    <mergeCell ref="A22:C22"/>
    <mergeCell ref="A26:C26"/>
    <mergeCell ref="A3:C3"/>
    <mergeCell ref="A5:C5"/>
    <mergeCell ref="B10:C10"/>
    <mergeCell ref="B11:C11"/>
    <mergeCell ref="B12:C12"/>
    <mergeCell ref="B13:C13"/>
    <mergeCell ref="B14:C14"/>
    <mergeCell ref="B15:C15"/>
    <mergeCell ref="A1:C1"/>
    <mergeCell ref="A7:C7"/>
    <mergeCell ref="A8:C8"/>
    <mergeCell ref="B9:C9"/>
    <mergeCell ref="B16:C16"/>
  </mergeCells>
  <conditionalFormatting sqref="A5">
    <cfRule type="cellIs" dxfId="3"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7" orientation="landscape" r:id="rId1"/>
  <headerFooter scaleWithDoc="0">
    <oddHeader>&amp;C&amp;G</oddHeader>
    <oddFooter>&amp;C&amp;G</oddFooter>
  </headerFooter>
  <drawing r:id="rId2"/>
  <legacyDrawingHF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27"/>
  <sheetViews>
    <sheetView showGridLines="0" view="pageLayout" zoomScaleNormal="100" zoomScaleSheetLayoutView="70" workbookViewId="0">
      <selection activeCell="J27" sqref="J27"/>
    </sheetView>
  </sheetViews>
  <sheetFormatPr baseColWidth="10" defaultColWidth="12.5703125" defaultRowHeight="13.5"/>
  <cols>
    <col min="1" max="1" width="60.28515625" style="14" customWidth="1"/>
    <col min="2" max="3" width="16.28515625" style="15" customWidth="1"/>
    <col min="4" max="4" width="66.28515625" style="15" customWidth="1"/>
    <col min="5" max="256" width="12.5703125" style="15"/>
    <col min="257" max="257" width="60.28515625" style="15" customWidth="1"/>
    <col min="258" max="259" width="16.28515625" style="15" customWidth="1"/>
    <col min="260" max="260" width="66.28515625" style="15" customWidth="1"/>
    <col min="261" max="512" width="12.5703125" style="15"/>
    <col min="513" max="513" width="60.28515625" style="15" customWidth="1"/>
    <col min="514" max="515" width="16.28515625" style="15" customWidth="1"/>
    <col min="516" max="516" width="66.28515625" style="15" customWidth="1"/>
    <col min="517" max="768" width="12.5703125" style="15"/>
    <col min="769" max="769" width="60.28515625" style="15" customWidth="1"/>
    <col min="770" max="771" width="16.28515625" style="15" customWidth="1"/>
    <col min="772" max="772" width="66.28515625" style="15" customWidth="1"/>
    <col min="773" max="1024" width="12.5703125" style="15"/>
    <col min="1025" max="1025" width="60.28515625" style="15" customWidth="1"/>
    <col min="1026" max="1027" width="16.28515625" style="15" customWidth="1"/>
    <col min="1028" max="1028" width="66.28515625" style="15" customWidth="1"/>
    <col min="1029" max="1280" width="12.5703125" style="15"/>
    <col min="1281" max="1281" width="60.28515625" style="15" customWidth="1"/>
    <col min="1282" max="1283" width="16.28515625" style="15" customWidth="1"/>
    <col min="1284" max="1284" width="66.28515625" style="15" customWidth="1"/>
    <col min="1285" max="1536" width="12.5703125" style="15"/>
    <col min="1537" max="1537" width="60.28515625" style="15" customWidth="1"/>
    <col min="1538" max="1539" width="16.28515625" style="15" customWidth="1"/>
    <col min="1540" max="1540" width="66.28515625" style="15" customWidth="1"/>
    <col min="1541" max="1792" width="12.5703125" style="15"/>
    <col min="1793" max="1793" width="60.28515625" style="15" customWidth="1"/>
    <col min="1794" max="1795" width="16.28515625" style="15" customWidth="1"/>
    <col min="1796" max="1796" width="66.28515625" style="15" customWidth="1"/>
    <col min="1797" max="2048" width="12.5703125" style="15"/>
    <col min="2049" max="2049" width="60.28515625" style="15" customWidth="1"/>
    <col min="2050" max="2051" width="16.28515625" style="15" customWidth="1"/>
    <col min="2052" max="2052" width="66.28515625" style="15" customWidth="1"/>
    <col min="2053" max="2304" width="12.5703125" style="15"/>
    <col min="2305" max="2305" width="60.28515625" style="15" customWidth="1"/>
    <col min="2306" max="2307" width="16.28515625" style="15" customWidth="1"/>
    <col min="2308" max="2308" width="66.28515625" style="15" customWidth="1"/>
    <col min="2309" max="2560" width="12.5703125" style="15"/>
    <col min="2561" max="2561" width="60.28515625" style="15" customWidth="1"/>
    <col min="2562" max="2563" width="16.28515625" style="15" customWidth="1"/>
    <col min="2564" max="2564" width="66.28515625" style="15" customWidth="1"/>
    <col min="2565" max="2816" width="12.5703125" style="15"/>
    <col min="2817" max="2817" width="60.28515625" style="15" customWidth="1"/>
    <col min="2818" max="2819" width="16.28515625" style="15" customWidth="1"/>
    <col min="2820" max="2820" width="66.28515625" style="15" customWidth="1"/>
    <col min="2821" max="3072" width="12.5703125" style="15"/>
    <col min="3073" max="3073" width="60.28515625" style="15" customWidth="1"/>
    <col min="3074" max="3075" width="16.28515625" style="15" customWidth="1"/>
    <col min="3076" max="3076" width="66.28515625" style="15" customWidth="1"/>
    <col min="3077" max="3328" width="12.5703125" style="15"/>
    <col min="3329" max="3329" width="60.28515625" style="15" customWidth="1"/>
    <col min="3330" max="3331" width="16.28515625" style="15" customWidth="1"/>
    <col min="3332" max="3332" width="66.28515625" style="15" customWidth="1"/>
    <col min="3333" max="3584" width="12.5703125" style="15"/>
    <col min="3585" max="3585" width="60.28515625" style="15" customWidth="1"/>
    <col min="3586" max="3587" width="16.28515625" style="15" customWidth="1"/>
    <col min="3588" max="3588" width="66.28515625" style="15" customWidth="1"/>
    <col min="3589" max="3840" width="12.5703125" style="15"/>
    <col min="3841" max="3841" width="60.28515625" style="15" customWidth="1"/>
    <col min="3842" max="3843" width="16.28515625" style="15" customWidth="1"/>
    <col min="3844" max="3844" width="66.28515625" style="15" customWidth="1"/>
    <col min="3845" max="4096" width="12.5703125" style="15"/>
    <col min="4097" max="4097" width="60.28515625" style="15" customWidth="1"/>
    <col min="4098" max="4099" width="16.28515625" style="15" customWidth="1"/>
    <col min="4100" max="4100" width="66.28515625" style="15" customWidth="1"/>
    <col min="4101" max="4352" width="12.5703125" style="15"/>
    <col min="4353" max="4353" width="60.28515625" style="15" customWidth="1"/>
    <col min="4354" max="4355" width="16.28515625" style="15" customWidth="1"/>
    <col min="4356" max="4356" width="66.28515625" style="15" customWidth="1"/>
    <col min="4357" max="4608" width="12.5703125" style="15"/>
    <col min="4609" max="4609" width="60.28515625" style="15" customWidth="1"/>
    <col min="4610" max="4611" width="16.28515625" style="15" customWidth="1"/>
    <col min="4612" max="4612" width="66.28515625" style="15" customWidth="1"/>
    <col min="4613" max="4864" width="12.5703125" style="15"/>
    <col min="4865" max="4865" width="60.28515625" style="15" customWidth="1"/>
    <col min="4866" max="4867" width="16.28515625" style="15" customWidth="1"/>
    <col min="4868" max="4868" width="66.28515625" style="15" customWidth="1"/>
    <col min="4869" max="5120" width="12.5703125" style="15"/>
    <col min="5121" max="5121" width="60.28515625" style="15" customWidth="1"/>
    <col min="5122" max="5123" width="16.28515625" style="15" customWidth="1"/>
    <col min="5124" max="5124" width="66.28515625" style="15" customWidth="1"/>
    <col min="5125" max="5376" width="12.5703125" style="15"/>
    <col min="5377" max="5377" width="60.28515625" style="15" customWidth="1"/>
    <col min="5378" max="5379" width="16.28515625" style="15" customWidth="1"/>
    <col min="5380" max="5380" width="66.28515625" style="15" customWidth="1"/>
    <col min="5381" max="5632" width="12.5703125" style="15"/>
    <col min="5633" max="5633" width="60.28515625" style="15" customWidth="1"/>
    <col min="5634" max="5635" width="16.28515625" style="15" customWidth="1"/>
    <col min="5636" max="5636" width="66.28515625" style="15" customWidth="1"/>
    <col min="5637" max="5888" width="12.5703125" style="15"/>
    <col min="5889" max="5889" width="60.28515625" style="15" customWidth="1"/>
    <col min="5890" max="5891" width="16.28515625" style="15" customWidth="1"/>
    <col min="5892" max="5892" width="66.28515625" style="15" customWidth="1"/>
    <col min="5893" max="6144" width="12.5703125" style="15"/>
    <col min="6145" max="6145" width="60.28515625" style="15" customWidth="1"/>
    <col min="6146" max="6147" width="16.28515625" style="15" customWidth="1"/>
    <col min="6148" max="6148" width="66.28515625" style="15" customWidth="1"/>
    <col min="6149" max="6400" width="12.5703125" style="15"/>
    <col min="6401" max="6401" width="60.28515625" style="15" customWidth="1"/>
    <col min="6402" max="6403" width="16.28515625" style="15" customWidth="1"/>
    <col min="6404" max="6404" width="66.28515625" style="15" customWidth="1"/>
    <col min="6405" max="6656" width="12.5703125" style="15"/>
    <col min="6657" max="6657" width="60.28515625" style="15" customWidth="1"/>
    <col min="6658" max="6659" width="16.28515625" style="15" customWidth="1"/>
    <col min="6660" max="6660" width="66.28515625" style="15" customWidth="1"/>
    <col min="6661" max="6912" width="12.5703125" style="15"/>
    <col min="6913" max="6913" width="60.28515625" style="15" customWidth="1"/>
    <col min="6914" max="6915" width="16.28515625" style="15" customWidth="1"/>
    <col min="6916" max="6916" width="66.28515625" style="15" customWidth="1"/>
    <col min="6917" max="7168" width="12.5703125" style="15"/>
    <col min="7169" max="7169" width="60.28515625" style="15" customWidth="1"/>
    <col min="7170" max="7171" width="16.28515625" style="15" customWidth="1"/>
    <col min="7172" max="7172" width="66.28515625" style="15" customWidth="1"/>
    <col min="7173" max="7424" width="12.5703125" style="15"/>
    <col min="7425" max="7425" width="60.28515625" style="15" customWidth="1"/>
    <col min="7426" max="7427" width="16.28515625" style="15" customWidth="1"/>
    <col min="7428" max="7428" width="66.28515625" style="15" customWidth="1"/>
    <col min="7429" max="7680" width="12.5703125" style="15"/>
    <col min="7681" max="7681" width="60.28515625" style="15" customWidth="1"/>
    <col min="7682" max="7683" width="16.28515625" style="15" customWidth="1"/>
    <col min="7684" max="7684" width="66.28515625" style="15" customWidth="1"/>
    <col min="7685" max="7936" width="12.5703125" style="15"/>
    <col min="7937" max="7937" width="60.28515625" style="15" customWidth="1"/>
    <col min="7938" max="7939" width="16.28515625" style="15" customWidth="1"/>
    <col min="7940" max="7940" width="66.28515625" style="15" customWidth="1"/>
    <col min="7941" max="8192" width="12.5703125" style="15"/>
    <col min="8193" max="8193" width="60.28515625" style="15" customWidth="1"/>
    <col min="8194" max="8195" width="16.28515625" style="15" customWidth="1"/>
    <col min="8196" max="8196" width="66.28515625" style="15" customWidth="1"/>
    <col min="8197" max="8448" width="12.5703125" style="15"/>
    <col min="8449" max="8449" width="60.28515625" style="15" customWidth="1"/>
    <col min="8450" max="8451" width="16.28515625" style="15" customWidth="1"/>
    <col min="8452" max="8452" width="66.28515625" style="15" customWidth="1"/>
    <col min="8453" max="8704" width="12.5703125" style="15"/>
    <col min="8705" max="8705" width="60.28515625" style="15" customWidth="1"/>
    <col min="8706" max="8707" width="16.28515625" style="15" customWidth="1"/>
    <col min="8708" max="8708" width="66.28515625" style="15" customWidth="1"/>
    <col min="8709" max="8960" width="12.5703125" style="15"/>
    <col min="8961" max="8961" width="60.28515625" style="15" customWidth="1"/>
    <col min="8962" max="8963" width="16.28515625" style="15" customWidth="1"/>
    <col min="8964" max="8964" width="66.28515625" style="15" customWidth="1"/>
    <col min="8965" max="9216" width="12.5703125" style="15"/>
    <col min="9217" max="9217" width="60.28515625" style="15" customWidth="1"/>
    <col min="9218" max="9219" width="16.28515625" style="15" customWidth="1"/>
    <col min="9220" max="9220" width="66.28515625" style="15" customWidth="1"/>
    <col min="9221" max="9472" width="12.5703125" style="15"/>
    <col min="9473" max="9473" width="60.28515625" style="15" customWidth="1"/>
    <col min="9474" max="9475" width="16.28515625" style="15" customWidth="1"/>
    <col min="9476" max="9476" width="66.28515625" style="15" customWidth="1"/>
    <col min="9477" max="9728" width="12.5703125" style="15"/>
    <col min="9729" max="9729" width="60.28515625" style="15" customWidth="1"/>
    <col min="9730" max="9731" width="16.28515625" style="15" customWidth="1"/>
    <col min="9732" max="9732" width="66.28515625" style="15" customWidth="1"/>
    <col min="9733" max="9984" width="12.5703125" style="15"/>
    <col min="9985" max="9985" width="60.28515625" style="15" customWidth="1"/>
    <col min="9986" max="9987" width="16.28515625" style="15" customWidth="1"/>
    <col min="9988" max="9988" width="66.28515625" style="15" customWidth="1"/>
    <col min="9989" max="10240" width="12.5703125" style="15"/>
    <col min="10241" max="10241" width="60.28515625" style="15" customWidth="1"/>
    <col min="10242" max="10243" width="16.28515625" style="15" customWidth="1"/>
    <col min="10244" max="10244" width="66.28515625" style="15" customWidth="1"/>
    <col min="10245" max="10496" width="12.5703125" style="15"/>
    <col min="10497" max="10497" width="60.28515625" style="15" customWidth="1"/>
    <col min="10498" max="10499" width="16.28515625" style="15" customWidth="1"/>
    <col min="10500" max="10500" width="66.28515625" style="15" customWidth="1"/>
    <col min="10501" max="10752" width="12.5703125" style="15"/>
    <col min="10753" max="10753" width="60.28515625" style="15" customWidth="1"/>
    <col min="10754" max="10755" width="16.28515625" style="15" customWidth="1"/>
    <col min="10756" max="10756" width="66.28515625" style="15" customWidth="1"/>
    <col min="10757" max="11008" width="12.5703125" style="15"/>
    <col min="11009" max="11009" width="60.28515625" style="15" customWidth="1"/>
    <col min="11010" max="11011" width="16.28515625" style="15" customWidth="1"/>
    <col min="11012" max="11012" width="66.28515625" style="15" customWidth="1"/>
    <col min="11013" max="11264" width="12.5703125" style="15"/>
    <col min="11265" max="11265" width="60.28515625" style="15" customWidth="1"/>
    <col min="11266" max="11267" width="16.28515625" style="15" customWidth="1"/>
    <col min="11268" max="11268" width="66.28515625" style="15" customWidth="1"/>
    <col min="11269" max="11520" width="12.5703125" style="15"/>
    <col min="11521" max="11521" width="60.28515625" style="15" customWidth="1"/>
    <col min="11522" max="11523" width="16.28515625" style="15" customWidth="1"/>
    <col min="11524" max="11524" width="66.28515625" style="15" customWidth="1"/>
    <col min="11525" max="11776" width="12.5703125" style="15"/>
    <col min="11777" max="11777" width="60.28515625" style="15" customWidth="1"/>
    <col min="11778" max="11779" width="16.28515625" style="15" customWidth="1"/>
    <col min="11780" max="11780" width="66.28515625" style="15" customWidth="1"/>
    <col min="11781" max="12032" width="12.5703125" style="15"/>
    <col min="12033" max="12033" width="60.28515625" style="15" customWidth="1"/>
    <col min="12034" max="12035" width="16.28515625" style="15" customWidth="1"/>
    <col min="12036" max="12036" width="66.28515625" style="15" customWidth="1"/>
    <col min="12037" max="12288" width="12.5703125" style="15"/>
    <col min="12289" max="12289" width="60.28515625" style="15" customWidth="1"/>
    <col min="12290" max="12291" width="16.28515625" style="15" customWidth="1"/>
    <col min="12292" max="12292" width="66.28515625" style="15" customWidth="1"/>
    <col min="12293" max="12544" width="12.5703125" style="15"/>
    <col min="12545" max="12545" width="60.28515625" style="15" customWidth="1"/>
    <col min="12546" max="12547" width="16.28515625" style="15" customWidth="1"/>
    <col min="12548" max="12548" width="66.28515625" style="15" customWidth="1"/>
    <col min="12549" max="12800" width="12.5703125" style="15"/>
    <col min="12801" max="12801" width="60.28515625" style="15" customWidth="1"/>
    <col min="12802" max="12803" width="16.28515625" style="15" customWidth="1"/>
    <col min="12804" max="12804" width="66.28515625" style="15" customWidth="1"/>
    <col min="12805" max="13056" width="12.5703125" style="15"/>
    <col min="13057" max="13057" width="60.28515625" style="15" customWidth="1"/>
    <col min="13058" max="13059" width="16.28515625" style="15" customWidth="1"/>
    <col min="13060" max="13060" width="66.28515625" style="15" customWidth="1"/>
    <col min="13061" max="13312" width="12.5703125" style="15"/>
    <col min="13313" max="13313" width="60.28515625" style="15" customWidth="1"/>
    <col min="13314" max="13315" width="16.28515625" style="15" customWidth="1"/>
    <col min="13316" max="13316" width="66.28515625" style="15" customWidth="1"/>
    <col min="13317" max="13568" width="12.5703125" style="15"/>
    <col min="13569" max="13569" width="60.28515625" style="15" customWidth="1"/>
    <col min="13570" max="13571" width="16.28515625" style="15" customWidth="1"/>
    <col min="13572" max="13572" width="66.28515625" style="15" customWidth="1"/>
    <col min="13573" max="13824" width="12.5703125" style="15"/>
    <col min="13825" max="13825" width="60.28515625" style="15" customWidth="1"/>
    <col min="13826" max="13827" width="16.28515625" style="15" customWidth="1"/>
    <col min="13828" max="13828" width="66.28515625" style="15" customWidth="1"/>
    <col min="13829" max="14080" width="12.5703125" style="15"/>
    <col min="14081" max="14081" width="60.28515625" style="15" customWidth="1"/>
    <col min="14082" max="14083" width="16.28515625" style="15" customWidth="1"/>
    <col min="14084" max="14084" width="66.28515625" style="15" customWidth="1"/>
    <col min="14085" max="14336" width="12.5703125" style="15"/>
    <col min="14337" max="14337" width="60.28515625" style="15" customWidth="1"/>
    <col min="14338" max="14339" width="16.28515625" style="15" customWidth="1"/>
    <col min="14340" max="14340" width="66.28515625" style="15" customWidth="1"/>
    <col min="14341" max="14592" width="12.5703125" style="15"/>
    <col min="14593" max="14593" width="60.28515625" style="15" customWidth="1"/>
    <col min="14594" max="14595" width="16.28515625" style="15" customWidth="1"/>
    <col min="14596" max="14596" width="66.28515625" style="15" customWidth="1"/>
    <col min="14597" max="14848" width="12.5703125" style="15"/>
    <col min="14849" max="14849" width="60.28515625" style="15" customWidth="1"/>
    <col min="14850" max="14851" width="16.28515625" style="15" customWidth="1"/>
    <col min="14852" max="14852" width="66.28515625" style="15" customWidth="1"/>
    <col min="14853" max="15104" width="12.5703125" style="15"/>
    <col min="15105" max="15105" width="60.28515625" style="15" customWidth="1"/>
    <col min="15106" max="15107" width="16.28515625" style="15" customWidth="1"/>
    <col min="15108" max="15108" width="66.28515625" style="15" customWidth="1"/>
    <col min="15109" max="15360" width="12.5703125" style="15"/>
    <col min="15361" max="15361" width="60.28515625" style="15" customWidth="1"/>
    <col min="15362" max="15363" width="16.28515625" style="15" customWidth="1"/>
    <col min="15364" max="15364" width="66.28515625" style="15" customWidth="1"/>
    <col min="15365" max="15616" width="12.5703125" style="15"/>
    <col min="15617" max="15617" width="60.28515625" style="15" customWidth="1"/>
    <col min="15618" max="15619" width="16.28515625" style="15" customWidth="1"/>
    <col min="15620" max="15620" width="66.28515625" style="15" customWidth="1"/>
    <col min="15621" max="15872" width="12.5703125" style="15"/>
    <col min="15873" max="15873" width="60.28515625" style="15" customWidth="1"/>
    <col min="15874" max="15875" width="16.28515625" style="15" customWidth="1"/>
    <col min="15876" max="15876" width="66.28515625" style="15" customWidth="1"/>
    <col min="15877" max="16128" width="12.5703125" style="15"/>
    <col min="16129" max="16129" width="60.28515625" style="15" customWidth="1"/>
    <col min="16130" max="16131" width="16.28515625" style="15" customWidth="1"/>
    <col min="16132" max="16132" width="66.28515625" style="15" customWidth="1"/>
    <col min="16133" max="16384" width="12.5703125" style="15"/>
  </cols>
  <sheetData>
    <row r="1" spans="1:15" ht="35.1" customHeight="1">
      <c r="A1" s="586" t="s">
        <v>165</v>
      </c>
      <c r="B1" s="587"/>
      <c r="C1" s="587"/>
      <c r="D1" s="588"/>
    </row>
    <row r="2" spans="1:15" ht="7.5" customHeight="1">
      <c r="A2" s="16"/>
      <c r="B2" s="17"/>
      <c r="C2" s="17"/>
      <c r="D2" s="17"/>
      <c r="E2" s="18"/>
      <c r="F2" s="18"/>
      <c r="G2" s="18"/>
      <c r="H2" s="18"/>
      <c r="I2" s="18"/>
      <c r="J2" s="18"/>
      <c r="K2" s="18"/>
      <c r="L2" s="18"/>
      <c r="M2" s="18"/>
      <c r="N2" s="18"/>
      <c r="O2" s="18"/>
    </row>
    <row r="3" spans="1:15" ht="20.100000000000001" customHeight="1">
      <c r="A3" s="814" t="s">
        <v>408</v>
      </c>
      <c r="B3" s="814"/>
      <c r="C3" s="814"/>
      <c r="D3" s="814"/>
      <c r="E3" s="18"/>
      <c r="F3" s="18"/>
      <c r="G3" s="18"/>
      <c r="H3" s="18"/>
      <c r="I3" s="18"/>
      <c r="J3" s="18"/>
      <c r="K3" s="18"/>
      <c r="L3" s="18"/>
      <c r="M3" s="18"/>
      <c r="N3" s="18"/>
      <c r="O3" s="18"/>
    </row>
    <row r="4" spans="1:15" ht="20.100000000000001" customHeight="1">
      <c r="A4" s="814" t="s">
        <v>205</v>
      </c>
      <c r="B4" s="814"/>
      <c r="C4" s="814"/>
      <c r="D4" s="814"/>
      <c r="E4" s="18"/>
      <c r="F4" s="18"/>
      <c r="G4" s="18"/>
      <c r="H4" s="18"/>
      <c r="I4" s="18"/>
      <c r="J4" s="18"/>
      <c r="K4" s="18"/>
      <c r="L4" s="18"/>
      <c r="M4" s="18"/>
      <c r="N4" s="18"/>
      <c r="O4" s="18"/>
    </row>
    <row r="5" spans="1:15" ht="25.9" customHeight="1">
      <c r="A5" s="835" t="s">
        <v>127</v>
      </c>
      <c r="B5" s="776" t="s">
        <v>122</v>
      </c>
      <c r="C5" s="837"/>
      <c r="D5" s="838" t="s">
        <v>16</v>
      </c>
      <c r="E5" s="18"/>
      <c r="F5" s="18"/>
      <c r="G5" s="18"/>
      <c r="H5" s="18"/>
      <c r="I5" s="18"/>
      <c r="J5" s="18"/>
      <c r="K5" s="18"/>
      <c r="L5" s="18"/>
      <c r="M5" s="18"/>
      <c r="N5" s="18"/>
      <c r="O5" s="18"/>
    </row>
    <row r="6" spans="1:15" s="18" customFormat="1" ht="25.9" customHeight="1">
      <c r="A6" s="836"/>
      <c r="B6" s="76" t="s">
        <v>101</v>
      </c>
      <c r="C6" s="77" t="s">
        <v>21</v>
      </c>
      <c r="D6" s="839"/>
    </row>
    <row r="7" spans="1:15" ht="20.25" customHeight="1">
      <c r="A7" s="476" t="s">
        <v>0</v>
      </c>
      <c r="B7" s="476" t="s">
        <v>1</v>
      </c>
      <c r="C7" s="476" t="s">
        <v>2</v>
      </c>
      <c r="D7" s="476" t="s">
        <v>6</v>
      </c>
      <c r="E7" s="18"/>
      <c r="F7" s="18"/>
      <c r="G7" s="18"/>
      <c r="H7" s="18"/>
      <c r="I7" s="18"/>
      <c r="J7" s="18"/>
      <c r="K7" s="18"/>
      <c r="L7" s="18"/>
      <c r="M7" s="18"/>
      <c r="N7" s="18"/>
      <c r="O7" s="18"/>
    </row>
    <row r="8" spans="1:15" ht="30" customHeight="1">
      <c r="A8" s="67" t="s">
        <v>567</v>
      </c>
      <c r="B8" s="316">
        <v>15175115</v>
      </c>
      <c r="C8" s="316">
        <v>15174859.350000001</v>
      </c>
      <c r="D8" s="67" t="s">
        <v>568</v>
      </c>
      <c r="E8" s="509"/>
      <c r="F8" s="510"/>
      <c r="G8" s="510"/>
      <c r="H8" s="510"/>
      <c r="I8" s="510"/>
      <c r="J8" s="510"/>
      <c r="K8" s="510"/>
      <c r="L8" s="510"/>
    </row>
    <row r="9" spans="1:15" ht="26.25" customHeight="1">
      <c r="A9" s="511" t="s">
        <v>569</v>
      </c>
      <c r="B9" s="512">
        <v>40000000</v>
      </c>
      <c r="C9" s="512">
        <v>39388376.810000002</v>
      </c>
      <c r="D9" s="511" t="s">
        <v>570</v>
      </c>
      <c r="E9" s="509"/>
      <c r="F9" s="510"/>
      <c r="G9" s="510"/>
      <c r="H9" s="510"/>
      <c r="I9" s="510"/>
      <c r="J9" s="510"/>
      <c r="K9" s="510"/>
      <c r="L9" s="510"/>
    </row>
    <row r="10" spans="1:15" ht="31.5" customHeight="1">
      <c r="A10" s="67" t="s">
        <v>571</v>
      </c>
      <c r="B10" s="316">
        <v>21000000</v>
      </c>
      <c r="C10" s="316">
        <v>18784431.710000001</v>
      </c>
      <c r="D10" s="67" t="s">
        <v>571</v>
      </c>
      <c r="E10" s="509"/>
      <c r="F10" s="510"/>
      <c r="G10" s="510"/>
      <c r="H10" s="510"/>
      <c r="I10" s="510"/>
      <c r="J10" s="510"/>
      <c r="K10" s="510"/>
      <c r="L10" s="510"/>
    </row>
    <row r="11" spans="1:15" ht="20.25" customHeight="1">
      <c r="A11" s="67"/>
      <c r="B11" s="68"/>
      <c r="C11" s="68"/>
      <c r="D11" s="68"/>
      <c r="E11" s="510"/>
      <c r="F11" s="510"/>
      <c r="G11" s="510"/>
      <c r="H11" s="510"/>
      <c r="I11" s="510"/>
      <c r="J11" s="510"/>
      <c r="K11" s="510"/>
      <c r="L11" s="510"/>
    </row>
    <row r="12" spans="1:15" ht="20.25" customHeight="1">
      <c r="A12" s="67"/>
      <c r="B12" s="68"/>
      <c r="C12" s="68"/>
      <c r="D12" s="68"/>
    </row>
    <row r="13" spans="1:15" ht="20.25" customHeight="1">
      <c r="A13" s="67"/>
      <c r="B13" s="68"/>
      <c r="C13" s="68"/>
      <c r="D13" s="68"/>
    </row>
    <row r="14" spans="1:15" ht="20.25" customHeight="1">
      <c r="A14" s="67"/>
      <c r="B14" s="68"/>
      <c r="C14" s="68"/>
      <c r="D14" s="68"/>
    </row>
    <row r="15" spans="1:15" ht="20.25" customHeight="1">
      <c r="A15" s="67"/>
      <c r="B15" s="68"/>
      <c r="C15" s="68"/>
      <c r="D15" s="68"/>
    </row>
    <row r="16" spans="1:15" ht="20.25" customHeight="1">
      <c r="A16" s="67"/>
      <c r="B16" s="68"/>
      <c r="C16" s="68"/>
      <c r="D16" s="68"/>
    </row>
    <row r="17" spans="1:4" ht="20.25" customHeight="1">
      <c r="A17" s="67"/>
      <c r="B17" s="68"/>
      <c r="C17" s="68"/>
      <c r="D17" s="68"/>
    </row>
    <row r="18" spans="1:4" ht="20.25" customHeight="1">
      <c r="A18" s="67"/>
      <c r="B18" s="68"/>
      <c r="C18" s="68"/>
      <c r="D18" s="68"/>
    </row>
    <row r="19" spans="1:4" ht="20.25" customHeight="1">
      <c r="A19" s="67"/>
      <c r="B19" s="68"/>
      <c r="C19" s="68"/>
      <c r="D19" s="68"/>
    </row>
    <row r="20" spans="1:4" ht="20.25" customHeight="1">
      <c r="A20" s="67"/>
      <c r="B20" s="68"/>
      <c r="C20" s="68"/>
      <c r="D20" s="68"/>
    </row>
    <row r="21" spans="1:4" ht="20.25" customHeight="1">
      <c r="A21" s="67"/>
      <c r="B21" s="68"/>
      <c r="C21" s="68"/>
      <c r="D21" s="68"/>
    </row>
    <row r="22" spans="1:4" ht="20.25" customHeight="1">
      <c r="A22" s="67"/>
      <c r="B22" s="68"/>
      <c r="C22" s="68"/>
      <c r="D22" s="68"/>
    </row>
    <row r="23" spans="1:4" ht="20.25" customHeight="1">
      <c r="A23" s="69" t="s">
        <v>130</v>
      </c>
      <c r="B23" s="317">
        <f>SUM(B8:B22)</f>
        <v>76175115</v>
      </c>
      <c r="C23" s="317">
        <f>SUM(C8:C22)</f>
        <v>73347667.870000005</v>
      </c>
      <c r="D23" s="68"/>
    </row>
    <row r="24" spans="1:4" ht="20.25" customHeight="1">
      <c r="A24" s="67"/>
      <c r="B24" s="68"/>
      <c r="C24" s="68"/>
      <c r="D24" s="68"/>
    </row>
    <row r="25" spans="1:4">
      <c r="A25" s="326" t="s">
        <v>166</v>
      </c>
    </row>
    <row r="26" spans="1:4">
      <c r="A26" s="327"/>
      <c r="C26" s="328"/>
    </row>
    <row r="27" spans="1:4">
      <c r="A27" s="330"/>
      <c r="C27" s="331"/>
    </row>
  </sheetData>
  <mergeCells count="6">
    <mergeCell ref="A1:D1"/>
    <mergeCell ref="A5:A6"/>
    <mergeCell ref="B5:C5"/>
    <mergeCell ref="D5:D6"/>
    <mergeCell ref="A3:D3"/>
    <mergeCell ref="A4:D4"/>
  </mergeCells>
  <conditionalFormatting sqref="A4">
    <cfRule type="cellIs" dxfId="2" priority="1" stopIfTrue="1" operator="equal">
      <formula>"VAYA A LA HOJA INICIO Y SELECIONE EL PERIODO CORRESPONDIENTE A ESTE INFORME"</formula>
    </cfRule>
  </conditionalFormatting>
  <dataValidations count="1">
    <dataValidation allowBlank="1"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dataValidation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Q97"/>
  <sheetViews>
    <sheetView showGridLines="0" view="pageBreakPreview" topLeftCell="A33" zoomScale="55" zoomScaleNormal="130" zoomScaleSheetLayoutView="55" zoomScalePageLayoutView="70" workbookViewId="0">
      <selection activeCell="I36" sqref="I36"/>
    </sheetView>
  </sheetViews>
  <sheetFormatPr baseColWidth="10" defaultColWidth="11.42578125" defaultRowHeight="13.5"/>
  <cols>
    <col min="1" max="1" width="4.5703125" style="1" customWidth="1"/>
    <col min="2" max="3" width="3.28515625" style="1" customWidth="1"/>
    <col min="4" max="5" width="4" style="1" customWidth="1"/>
    <col min="6" max="6" width="4.28515625" style="1" customWidth="1"/>
    <col min="7" max="7" width="35.7109375" style="1" customWidth="1"/>
    <col min="8" max="8" width="13.85546875" style="1" customWidth="1"/>
    <col min="9" max="10" width="12.140625" style="1" bestFit="1" customWidth="1"/>
    <col min="11" max="11" width="9.7109375" style="1" bestFit="1" customWidth="1"/>
    <col min="12" max="15" width="13.28515625" style="1" bestFit="1" customWidth="1"/>
    <col min="16" max="16" width="7.140625" style="1" bestFit="1" customWidth="1"/>
    <col min="17" max="17" width="7.42578125" style="1" bestFit="1" customWidth="1"/>
    <col min="18" max="16384" width="11.42578125" style="1"/>
  </cols>
  <sheetData>
    <row r="1" spans="1:17" ht="35.1" customHeight="1">
      <c r="A1" s="567" t="s">
        <v>86</v>
      </c>
      <c r="B1" s="568"/>
      <c r="C1" s="568"/>
      <c r="D1" s="568"/>
      <c r="E1" s="568"/>
      <c r="F1" s="568"/>
      <c r="G1" s="568"/>
      <c r="H1" s="568"/>
      <c r="I1" s="568"/>
      <c r="J1" s="568"/>
      <c r="K1" s="568"/>
      <c r="L1" s="568"/>
      <c r="M1" s="568"/>
      <c r="N1" s="568"/>
      <c r="O1" s="568"/>
      <c r="P1" s="568"/>
      <c r="Q1" s="569"/>
    </row>
    <row r="2" spans="1:17" ht="6" customHeight="1">
      <c r="Q2" s="56"/>
    </row>
    <row r="3" spans="1:17" ht="20.100000000000001" customHeight="1">
      <c r="A3" s="570" t="s">
        <v>311</v>
      </c>
      <c r="B3" s="571"/>
      <c r="C3" s="571"/>
      <c r="D3" s="571"/>
      <c r="E3" s="571"/>
      <c r="F3" s="571"/>
      <c r="G3" s="571"/>
      <c r="H3" s="571"/>
      <c r="I3" s="571"/>
      <c r="J3" s="571"/>
      <c r="K3" s="571"/>
      <c r="L3" s="571"/>
      <c r="M3" s="571"/>
      <c r="N3" s="571"/>
      <c r="O3" s="571"/>
      <c r="P3" s="571"/>
      <c r="Q3" s="572"/>
    </row>
    <row r="4" spans="1:17" ht="20.100000000000001" customHeight="1">
      <c r="A4" s="570" t="s">
        <v>573</v>
      </c>
      <c r="B4" s="571"/>
      <c r="C4" s="571"/>
      <c r="D4" s="571"/>
      <c r="E4" s="571"/>
      <c r="F4" s="571"/>
      <c r="G4" s="571"/>
      <c r="H4" s="571"/>
      <c r="I4" s="571"/>
      <c r="J4" s="571"/>
      <c r="K4" s="571"/>
      <c r="L4" s="571"/>
      <c r="M4" s="571"/>
      <c r="N4" s="571"/>
      <c r="O4" s="571"/>
      <c r="P4" s="571"/>
      <c r="Q4" s="572"/>
    </row>
    <row r="5" spans="1:17" ht="15" customHeight="1">
      <c r="A5" s="565" t="s">
        <v>85</v>
      </c>
      <c r="B5" s="565" t="s">
        <v>44</v>
      </c>
      <c r="C5" s="565" t="s">
        <v>42</v>
      </c>
      <c r="D5" s="565" t="s">
        <v>43</v>
      </c>
      <c r="E5" s="565" t="s">
        <v>12</v>
      </c>
      <c r="F5" s="565" t="s">
        <v>75</v>
      </c>
      <c r="G5" s="565" t="s">
        <v>13</v>
      </c>
      <c r="H5" s="565" t="s">
        <v>28</v>
      </c>
      <c r="I5" s="73" t="s">
        <v>15</v>
      </c>
      <c r="J5" s="73"/>
      <c r="K5" s="73"/>
      <c r="L5" s="73"/>
      <c r="M5" s="73"/>
      <c r="N5" s="73"/>
      <c r="O5" s="73"/>
      <c r="P5" s="73"/>
      <c r="Q5" s="74"/>
    </row>
    <row r="6" spans="1:17" ht="15" customHeight="1">
      <c r="A6" s="599"/>
      <c r="B6" s="599"/>
      <c r="C6" s="599"/>
      <c r="D6" s="599"/>
      <c r="E6" s="599"/>
      <c r="F6" s="599"/>
      <c r="G6" s="599"/>
      <c r="H6" s="599"/>
      <c r="I6" s="75" t="s">
        <v>14</v>
      </c>
      <c r="J6" s="74"/>
      <c r="K6" s="565" t="s">
        <v>199</v>
      </c>
      <c r="L6" s="601" t="s">
        <v>98</v>
      </c>
      <c r="M6" s="602"/>
      <c r="N6" s="602"/>
      <c r="O6" s="602"/>
      <c r="P6" s="603" t="s">
        <v>129</v>
      </c>
      <c r="Q6" s="603" t="s">
        <v>114</v>
      </c>
    </row>
    <row r="7" spans="1:17" ht="42" customHeight="1">
      <c r="A7" s="600"/>
      <c r="B7" s="600"/>
      <c r="C7" s="600"/>
      <c r="D7" s="600"/>
      <c r="E7" s="600"/>
      <c r="F7" s="600"/>
      <c r="G7" s="600"/>
      <c r="H7" s="600"/>
      <c r="I7" s="72" t="s">
        <v>192</v>
      </c>
      <c r="J7" s="72" t="s">
        <v>29</v>
      </c>
      <c r="K7" s="566"/>
      <c r="L7" s="72" t="s">
        <v>196</v>
      </c>
      <c r="M7" s="72" t="s">
        <v>111</v>
      </c>
      <c r="N7" s="72" t="s">
        <v>112</v>
      </c>
      <c r="O7" s="72" t="s">
        <v>113</v>
      </c>
      <c r="P7" s="604"/>
      <c r="Q7" s="604"/>
    </row>
    <row r="8" spans="1:17" s="357" customFormat="1" ht="24">
      <c r="A8" s="193">
        <v>1</v>
      </c>
      <c r="B8" s="193"/>
      <c r="C8" s="260"/>
      <c r="D8" s="260"/>
      <c r="E8" s="260"/>
      <c r="F8" s="260"/>
      <c r="G8" s="352" t="s">
        <v>206</v>
      </c>
      <c r="H8" s="353"/>
      <c r="I8" s="354"/>
      <c r="J8" s="354"/>
      <c r="K8" s="354"/>
      <c r="L8" s="355">
        <f>L9+L13+L38</f>
        <v>214839000.66000003</v>
      </c>
      <c r="M8" s="355">
        <f>M9+M13+M38</f>
        <v>207072258</v>
      </c>
      <c r="N8" s="355">
        <f>N9+N13+N38</f>
        <v>197594903.85000002</v>
      </c>
      <c r="O8" s="355">
        <f>O9+O13+O38</f>
        <v>197594903.85000002</v>
      </c>
      <c r="P8" s="356"/>
      <c r="Q8" s="356"/>
    </row>
    <row r="9" spans="1:17" s="357" customFormat="1" ht="12">
      <c r="A9" s="193"/>
      <c r="B9" s="193">
        <v>1</v>
      </c>
      <c r="C9" s="260"/>
      <c r="D9" s="260"/>
      <c r="E9" s="260"/>
      <c r="F9" s="260"/>
      <c r="G9" s="352" t="s">
        <v>207</v>
      </c>
      <c r="H9" s="353"/>
      <c r="I9" s="354"/>
      <c r="J9" s="354"/>
      <c r="K9" s="354"/>
      <c r="L9" s="188">
        <f t="shared" ref="L9:O11" si="0">L10</f>
        <v>400000</v>
      </c>
      <c r="M9" s="188">
        <f t="shared" si="0"/>
        <v>396409.43</v>
      </c>
      <c r="N9" s="188">
        <f t="shared" si="0"/>
        <v>363729.06</v>
      </c>
      <c r="O9" s="188">
        <f t="shared" si="0"/>
        <v>363729.06</v>
      </c>
      <c r="P9" s="358"/>
      <c r="Q9" s="358"/>
    </row>
    <row r="10" spans="1:17" s="357" customFormat="1" ht="12">
      <c r="A10" s="193"/>
      <c r="B10" s="193"/>
      <c r="C10" s="260">
        <v>2</v>
      </c>
      <c r="D10" s="260"/>
      <c r="E10" s="260"/>
      <c r="F10" s="260"/>
      <c r="G10" s="352" t="s">
        <v>208</v>
      </c>
      <c r="H10" s="353"/>
      <c r="I10" s="354"/>
      <c r="J10" s="354"/>
      <c r="K10" s="354"/>
      <c r="L10" s="188">
        <f t="shared" si="0"/>
        <v>400000</v>
      </c>
      <c r="M10" s="188">
        <f t="shared" si="0"/>
        <v>396409.43</v>
      </c>
      <c r="N10" s="188">
        <f t="shared" si="0"/>
        <v>363729.06</v>
      </c>
      <c r="O10" s="188">
        <f t="shared" si="0"/>
        <v>363729.06</v>
      </c>
      <c r="P10" s="358"/>
      <c r="Q10" s="358"/>
    </row>
    <row r="11" spans="1:17" s="357" customFormat="1" ht="12">
      <c r="A11" s="193"/>
      <c r="B11" s="193"/>
      <c r="C11" s="260"/>
      <c r="D11" s="260">
        <v>4</v>
      </c>
      <c r="E11" s="260"/>
      <c r="F11" s="260"/>
      <c r="G11" s="352" t="s">
        <v>209</v>
      </c>
      <c r="H11" s="353"/>
      <c r="I11" s="354"/>
      <c r="J11" s="354"/>
      <c r="K11" s="354"/>
      <c r="L11" s="188">
        <f t="shared" si="0"/>
        <v>400000</v>
      </c>
      <c r="M11" s="188">
        <f t="shared" si="0"/>
        <v>396409.43</v>
      </c>
      <c r="N11" s="188">
        <f t="shared" si="0"/>
        <v>363729.06</v>
      </c>
      <c r="O11" s="188">
        <f t="shared" si="0"/>
        <v>363729.06</v>
      </c>
      <c r="P11" s="358"/>
      <c r="Q11" s="358"/>
    </row>
    <row r="12" spans="1:17" s="357" customFormat="1" ht="24">
      <c r="A12" s="193" t="s">
        <v>210</v>
      </c>
      <c r="B12" s="193"/>
      <c r="C12" s="260"/>
      <c r="D12" s="260"/>
      <c r="E12" s="260">
        <v>201</v>
      </c>
      <c r="F12" s="260"/>
      <c r="G12" s="352" t="s">
        <v>211</v>
      </c>
      <c r="H12" s="353" t="s">
        <v>212</v>
      </c>
      <c r="I12" s="354">
        <v>8</v>
      </c>
      <c r="J12" s="354">
        <v>8</v>
      </c>
      <c r="K12" s="354">
        <f>J12/I12*100</f>
        <v>100</v>
      </c>
      <c r="L12" s="188">
        <v>400000</v>
      </c>
      <c r="M12" s="188">
        <v>396409.43</v>
      </c>
      <c r="N12" s="188">
        <v>363729.06</v>
      </c>
      <c r="O12" s="359">
        <v>363729.06</v>
      </c>
      <c r="P12" s="360">
        <f>IFERROR(M12/L12*100,0)</f>
        <v>99.102357499999997</v>
      </c>
      <c r="Q12" s="360">
        <f>K12/P12*100</f>
        <v>100.90577310433811</v>
      </c>
    </row>
    <row r="13" spans="1:17" s="357" customFormat="1" ht="12">
      <c r="A13" s="193"/>
      <c r="B13" s="193">
        <v>2</v>
      </c>
      <c r="C13" s="260"/>
      <c r="D13" s="260"/>
      <c r="E13" s="260"/>
      <c r="F13" s="260"/>
      <c r="G13" s="352" t="s">
        <v>213</v>
      </c>
      <c r="H13" s="353"/>
      <c r="I13" s="354"/>
      <c r="J13" s="354"/>
      <c r="K13" s="354"/>
      <c r="L13" s="355">
        <f>L14+L17+L20+L28+L32</f>
        <v>214265702.66000003</v>
      </c>
      <c r="M13" s="355">
        <f>M14+M17+M20+M28+M32</f>
        <v>206507550.56999999</v>
      </c>
      <c r="N13" s="355">
        <f>N14+N17+N20+N28+N32</f>
        <v>197066212.79000002</v>
      </c>
      <c r="O13" s="355">
        <f>O14+O17+O20+O28+O32</f>
        <v>197066212.79000002</v>
      </c>
      <c r="P13" s="360"/>
      <c r="Q13" s="360"/>
    </row>
    <row r="14" spans="1:17" s="357" customFormat="1" ht="12">
      <c r="A14" s="193"/>
      <c r="B14" s="193"/>
      <c r="C14" s="260">
        <v>2</v>
      </c>
      <c r="D14" s="260"/>
      <c r="E14" s="260"/>
      <c r="F14" s="260"/>
      <c r="G14" s="352" t="s">
        <v>214</v>
      </c>
      <c r="H14" s="353"/>
      <c r="I14" s="354"/>
      <c r="J14" s="354"/>
      <c r="K14" s="354"/>
      <c r="L14" s="355">
        <f t="shared" ref="L14:O15" si="1">L15</f>
        <v>185872.48</v>
      </c>
      <c r="M14" s="355">
        <f t="shared" si="1"/>
        <v>185872.48</v>
      </c>
      <c r="N14" s="355">
        <f t="shared" si="1"/>
        <v>185835.67</v>
      </c>
      <c r="O14" s="355">
        <f t="shared" si="1"/>
        <v>185835.67</v>
      </c>
      <c r="P14" s="360"/>
      <c r="Q14" s="360"/>
    </row>
    <row r="15" spans="1:17" s="357" customFormat="1" ht="12">
      <c r="A15" s="193"/>
      <c r="B15" s="193"/>
      <c r="C15" s="260"/>
      <c r="D15" s="260">
        <v>6</v>
      </c>
      <c r="E15" s="260"/>
      <c r="F15" s="260"/>
      <c r="G15" s="352" t="s">
        <v>215</v>
      </c>
      <c r="H15" s="353"/>
      <c r="I15" s="354"/>
      <c r="J15" s="361"/>
      <c r="K15" s="354"/>
      <c r="L15" s="188">
        <f t="shared" si="1"/>
        <v>185872.48</v>
      </c>
      <c r="M15" s="188">
        <f t="shared" si="1"/>
        <v>185872.48</v>
      </c>
      <c r="N15" s="188">
        <f t="shared" si="1"/>
        <v>185835.67</v>
      </c>
      <c r="O15" s="188">
        <f t="shared" si="1"/>
        <v>185835.67</v>
      </c>
      <c r="P15" s="360"/>
      <c r="Q15" s="360"/>
    </row>
    <row r="16" spans="1:17" s="357" customFormat="1" ht="15.75" customHeight="1">
      <c r="A16" s="193"/>
      <c r="B16" s="193"/>
      <c r="C16" s="260"/>
      <c r="D16" s="260"/>
      <c r="E16" s="260">
        <v>203</v>
      </c>
      <c r="F16" s="260"/>
      <c r="G16" s="352" t="s">
        <v>216</v>
      </c>
      <c r="H16" s="353" t="s">
        <v>217</v>
      </c>
      <c r="I16" s="354">
        <v>3500</v>
      </c>
      <c r="J16" s="354">
        <v>4089</v>
      </c>
      <c r="K16" s="354">
        <f>J16/I16*100</f>
        <v>116.82857142857144</v>
      </c>
      <c r="L16" s="188">
        <v>185872.48</v>
      </c>
      <c r="M16" s="188">
        <v>185872.48</v>
      </c>
      <c r="N16" s="188">
        <v>185835.67</v>
      </c>
      <c r="O16" s="188">
        <v>185835.67</v>
      </c>
      <c r="P16" s="360">
        <f>IFERROR(M16/L16*100,0)</f>
        <v>100</v>
      </c>
      <c r="Q16" s="360">
        <f>IFERROR(K16/P16*100,0)</f>
        <v>116.82857142857144</v>
      </c>
    </row>
    <row r="17" spans="1:17" s="357" customFormat="1" ht="12">
      <c r="A17" s="193"/>
      <c r="B17" s="193"/>
      <c r="C17" s="260">
        <v>3</v>
      </c>
      <c r="D17" s="260"/>
      <c r="E17" s="260"/>
      <c r="F17" s="260"/>
      <c r="G17" s="352" t="s">
        <v>218</v>
      </c>
      <c r="H17" s="353"/>
      <c r="I17" s="354"/>
      <c r="J17" s="354"/>
      <c r="K17" s="354"/>
      <c r="L17" s="188">
        <f t="shared" ref="L17:O18" si="2">L18</f>
        <v>4962585</v>
      </c>
      <c r="M17" s="188">
        <f t="shared" si="2"/>
        <v>4962567.96</v>
      </c>
      <c r="N17" s="188">
        <f t="shared" si="2"/>
        <v>3621863.46</v>
      </c>
      <c r="O17" s="188">
        <f t="shared" si="2"/>
        <v>3621863.46</v>
      </c>
      <c r="P17" s="360"/>
      <c r="Q17" s="360"/>
    </row>
    <row r="18" spans="1:17" s="357" customFormat="1" ht="24">
      <c r="A18" s="193"/>
      <c r="B18" s="193"/>
      <c r="C18" s="260"/>
      <c r="D18" s="260">
        <v>3</v>
      </c>
      <c r="E18" s="260"/>
      <c r="F18" s="260"/>
      <c r="G18" s="352" t="s">
        <v>219</v>
      </c>
      <c r="H18" s="353"/>
      <c r="I18" s="354"/>
      <c r="J18" s="354"/>
      <c r="K18" s="354"/>
      <c r="L18" s="188">
        <f t="shared" si="2"/>
        <v>4962585</v>
      </c>
      <c r="M18" s="188">
        <f t="shared" si="2"/>
        <v>4962567.96</v>
      </c>
      <c r="N18" s="188">
        <f t="shared" si="2"/>
        <v>3621863.46</v>
      </c>
      <c r="O18" s="188">
        <f t="shared" si="2"/>
        <v>3621863.46</v>
      </c>
      <c r="P18" s="360"/>
      <c r="Q18" s="360"/>
    </row>
    <row r="19" spans="1:17" s="357" customFormat="1" ht="24">
      <c r="A19" s="193"/>
      <c r="B19" s="193"/>
      <c r="C19" s="260"/>
      <c r="D19" s="260"/>
      <c r="E19" s="260">
        <v>207</v>
      </c>
      <c r="F19" s="260"/>
      <c r="G19" s="375" t="s">
        <v>220</v>
      </c>
      <c r="H19" s="849" t="s">
        <v>221</v>
      </c>
      <c r="I19" s="361">
        <v>2</v>
      </c>
      <c r="J19" s="354">
        <v>2</v>
      </c>
      <c r="K19" s="354">
        <f>J19/I19*100</f>
        <v>100</v>
      </c>
      <c r="L19" s="188">
        <v>4962585</v>
      </c>
      <c r="M19" s="188">
        <v>4962567.96</v>
      </c>
      <c r="N19" s="188">
        <v>3621863.46</v>
      </c>
      <c r="O19" s="188">
        <v>3621863.46</v>
      </c>
      <c r="P19" s="360">
        <f>IFERROR(M19/L19*100,0)</f>
        <v>99.99965663056652</v>
      </c>
      <c r="Q19" s="360">
        <f>IFERROR(K19/P19*100,0)</f>
        <v>100.0003433706125</v>
      </c>
    </row>
    <row r="20" spans="1:17" s="357" customFormat="1" ht="24">
      <c r="A20" s="193"/>
      <c r="B20" s="193"/>
      <c r="C20" s="260">
        <v>4</v>
      </c>
      <c r="D20" s="260"/>
      <c r="E20" s="260"/>
      <c r="F20" s="260"/>
      <c r="G20" s="352" t="s">
        <v>222</v>
      </c>
      <c r="H20" s="353"/>
      <c r="I20" s="354"/>
      <c r="J20" s="354"/>
      <c r="K20" s="354"/>
      <c r="L20" s="188">
        <f>L21+L24</f>
        <v>87122325.580000013</v>
      </c>
      <c r="M20" s="188">
        <f>M21+M24</f>
        <v>82314159.340000004</v>
      </c>
      <c r="N20" s="188">
        <f>N21+N24</f>
        <v>75894391.24000001</v>
      </c>
      <c r="O20" s="188">
        <f>O21+O24</f>
        <v>75894391.24000001</v>
      </c>
      <c r="P20" s="360"/>
      <c r="Q20" s="360"/>
    </row>
    <row r="21" spans="1:17" s="357" customFormat="1" ht="12">
      <c r="A21" s="193"/>
      <c r="B21" s="193"/>
      <c r="C21" s="260"/>
      <c r="D21" s="260">
        <v>1</v>
      </c>
      <c r="E21" s="260"/>
      <c r="F21" s="260"/>
      <c r="G21" s="352" t="s">
        <v>223</v>
      </c>
      <c r="H21" s="353"/>
      <c r="I21" s="354"/>
      <c r="J21" s="354"/>
      <c r="K21" s="354"/>
      <c r="L21" s="188">
        <f>L22+L23</f>
        <v>12678721.18</v>
      </c>
      <c r="M21" s="188">
        <f>M22+M23</f>
        <v>11331248.48</v>
      </c>
      <c r="N21" s="188">
        <f>N22+N23</f>
        <v>9934057.370000001</v>
      </c>
      <c r="O21" s="188">
        <f>O22+O23</f>
        <v>9934057.370000001</v>
      </c>
      <c r="P21" s="360"/>
      <c r="Q21" s="360"/>
    </row>
    <row r="22" spans="1:17" s="357" customFormat="1" ht="24">
      <c r="A22" s="193"/>
      <c r="B22" s="193"/>
      <c r="C22" s="260"/>
      <c r="D22" s="260"/>
      <c r="E22" s="260">
        <v>211</v>
      </c>
      <c r="F22" s="260"/>
      <c r="G22" s="352" t="s">
        <v>224</v>
      </c>
      <c r="H22" s="353" t="s">
        <v>225</v>
      </c>
      <c r="I22" s="354">
        <v>600</v>
      </c>
      <c r="J22" s="354">
        <v>591</v>
      </c>
      <c r="K22" s="354">
        <f>J22/I22*100</f>
        <v>98.5</v>
      </c>
      <c r="L22" s="188">
        <v>6818585.3799999999</v>
      </c>
      <c r="M22" s="188">
        <v>5523401.7999999998</v>
      </c>
      <c r="N22" s="188">
        <v>5360335.24</v>
      </c>
      <c r="O22" s="188">
        <v>5360335.24</v>
      </c>
      <c r="P22" s="360">
        <f>IFERROR(M22/L22*100,0)</f>
        <v>81.005098450494145</v>
      </c>
      <c r="Q22" s="360">
        <f>IFERROR(K22/P22*100,0)</f>
        <v>121.59728447240612</v>
      </c>
    </row>
    <row r="23" spans="1:17" s="357" customFormat="1" ht="36">
      <c r="A23" s="193"/>
      <c r="B23" s="193"/>
      <c r="C23" s="260"/>
      <c r="D23" s="260"/>
      <c r="E23" s="260">
        <v>212</v>
      </c>
      <c r="F23" s="260"/>
      <c r="G23" s="352" t="s">
        <v>226</v>
      </c>
      <c r="H23" s="353" t="s">
        <v>221</v>
      </c>
      <c r="I23" s="397">
        <v>8</v>
      </c>
      <c r="J23" s="354">
        <v>6</v>
      </c>
      <c r="K23" s="354">
        <f>J23/I23*100</f>
        <v>75</v>
      </c>
      <c r="L23" s="188">
        <v>5860135.7999999998</v>
      </c>
      <c r="M23" s="188">
        <v>5807846.6800000006</v>
      </c>
      <c r="N23" s="188">
        <v>4573722.13</v>
      </c>
      <c r="O23" s="188">
        <v>4573722.13</v>
      </c>
      <c r="P23" s="360">
        <f>IFERROR(M23/L23*100,0)</f>
        <v>99.107714875822523</v>
      </c>
      <c r="Q23" s="360">
        <f>IFERROR(K23/P23*100,0)</f>
        <v>75.675238899384979</v>
      </c>
    </row>
    <row r="24" spans="1:17" s="357" customFormat="1" ht="12">
      <c r="A24" s="193"/>
      <c r="B24" s="193"/>
      <c r="C24" s="260"/>
      <c r="D24" s="260">
        <v>2</v>
      </c>
      <c r="E24" s="260"/>
      <c r="F24" s="260"/>
      <c r="G24" s="352" t="s">
        <v>227</v>
      </c>
      <c r="H24" s="353"/>
      <c r="I24" s="354"/>
      <c r="J24" s="354"/>
      <c r="K24" s="354"/>
      <c r="L24" s="188">
        <f>L25+L26+L27</f>
        <v>74443604.400000006</v>
      </c>
      <c r="M24" s="188">
        <f>M25+M26+M27</f>
        <v>70982910.859999999</v>
      </c>
      <c r="N24" s="188">
        <f>N25+N26+N27</f>
        <v>65960333.870000005</v>
      </c>
      <c r="O24" s="188">
        <f>O25+O26+O27</f>
        <v>65960333.870000005</v>
      </c>
      <c r="P24" s="360"/>
      <c r="Q24" s="360"/>
    </row>
    <row r="25" spans="1:17" s="357" customFormat="1" ht="24">
      <c r="A25" s="193"/>
      <c r="B25" s="193"/>
      <c r="C25" s="260"/>
      <c r="D25" s="260"/>
      <c r="E25" s="260">
        <v>213</v>
      </c>
      <c r="F25" s="260"/>
      <c r="G25" s="352" t="s">
        <v>228</v>
      </c>
      <c r="H25" s="849" t="s">
        <v>221</v>
      </c>
      <c r="I25" s="354">
        <v>2</v>
      </c>
      <c r="J25" s="397">
        <v>1.3</v>
      </c>
      <c r="K25" s="397">
        <f>IFERROR(J25/I25*100,0)</f>
        <v>65</v>
      </c>
      <c r="L25" s="188">
        <v>41800000</v>
      </c>
      <c r="M25" s="188">
        <v>41753987.100000001</v>
      </c>
      <c r="N25" s="188">
        <v>40009932.710000001</v>
      </c>
      <c r="O25" s="188">
        <v>40009932.710000001</v>
      </c>
      <c r="P25" s="360">
        <f>IFERROR(M25/L25*100,0)</f>
        <v>99.889921291866031</v>
      </c>
      <c r="Q25" s="360">
        <f>IFERROR(K25/P25*100,0)</f>
        <v>65.071630009676369</v>
      </c>
    </row>
    <row r="26" spans="1:17" s="357" customFormat="1" ht="36">
      <c r="A26" s="260"/>
      <c r="B26" s="260"/>
      <c r="C26" s="260"/>
      <c r="D26" s="260"/>
      <c r="E26" s="260">
        <v>214</v>
      </c>
      <c r="F26" s="260"/>
      <c r="G26" s="352" t="s">
        <v>229</v>
      </c>
      <c r="H26" s="353" t="s">
        <v>221</v>
      </c>
      <c r="I26" s="354">
        <v>2</v>
      </c>
      <c r="J26" s="354">
        <v>2</v>
      </c>
      <c r="K26" s="354">
        <f>IFERROR(J26/I26*100,0)</f>
        <v>100</v>
      </c>
      <c r="L26" s="188">
        <v>2750000</v>
      </c>
      <c r="M26" s="188">
        <v>2749999.59</v>
      </c>
      <c r="N26" s="188">
        <v>2742221.79</v>
      </c>
      <c r="O26" s="188">
        <v>2742221.79</v>
      </c>
      <c r="P26" s="360">
        <f>IFERROR(M26/L26*100,0)</f>
        <v>99.999985090909078</v>
      </c>
      <c r="Q26" s="360">
        <f>IFERROR(K26/P26*100,0)</f>
        <v>100.00001490909314</v>
      </c>
    </row>
    <row r="27" spans="1:17" s="357" customFormat="1" ht="24">
      <c r="A27" s="260"/>
      <c r="B27" s="260"/>
      <c r="C27" s="260"/>
      <c r="D27" s="260"/>
      <c r="E27" s="260">
        <v>215</v>
      </c>
      <c r="F27" s="260"/>
      <c r="G27" s="352" t="s">
        <v>230</v>
      </c>
      <c r="H27" s="353" t="s">
        <v>225</v>
      </c>
      <c r="I27" s="354">
        <v>1500</v>
      </c>
      <c r="J27" s="354">
        <f>49+50+91+421</f>
        <v>611</v>
      </c>
      <c r="K27" s="354">
        <f>J27/I27*100</f>
        <v>40.733333333333334</v>
      </c>
      <c r="L27" s="188">
        <v>29893604.400000002</v>
      </c>
      <c r="M27" s="188">
        <v>26478924.169999998</v>
      </c>
      <c r="N27" s="188">
        <v>23208179.370000001</v>
      </c>
      <c r="O27" s="188">
        <v>23208179.370000001</v>
      </c>
      <c r="P27" s="360">
        <f>IFERROR(M27/L27*100,0)</f>
        <v>88.577221454098037</v>
      </c>
      <c r="Q27" s="360">
        <f>IFERROR(K27/P27*100,0)</f>
        <v>45.98623965015873</v>
      </c>
    </row>
    <row r="28" spans="1:17" s="357" customFormat="1" ht="12">
      <c r="A28" s="193"/>
      <c r="B28" s="193"/>
      <c r="C28" s="193">
        <v>5</v>
      </c>
      <c r="D28" s="193"/>
      <c r="E28" s="193"/>
      <c r="F28" s="193"/>
      <c r="G28" s="352" t="s">
        <v>231</v>
      </c>
      <c r="H28" s="362"/>
      <c r="I28" s="363"/>
      <c r="J28" s="354"/>
      <c r="K28" s="363"/>
      <c r="L28" s="364">
        <f>L29</f>
        <v>30012568.460000001</v>
      </c>
      <c r="M28" s="364">
        <f>M29</f>
        <v>28961010.690000001</v>
      </c>
      <c r="N28" s="364">
        <f>N29</f>
        <v>28797473.699999999</v>
      </c>
      <c r="O28" s="364">
        <f>O29</f>
        <v>28797473.699999999</v>
      </c>
      <c r="P28" s="365"/>
      <c r="Q28" s="360"/>
    </row>
    <row r="29" spans="1:17" s="357" customFormat="1" ht="12">
      <c r="A29" s="193"/>
      <c r="B29" s="193"/>
      <c r="C29" s="260"/>
      <c r="D29" s="260">
        <v>1</v>
      </c>
      <c r="E29" s="260"/>
      <c r="F29" s="260"/>
      <c r="G29" s="352" t="s">
        <v>232</v>
      </c>
      <c r="H29" s="353"/>
      <c r="I29" s="354"/>
      <c r="J29" s="354"/>
      <c r="K29" s="354"/>
      <c r="L29" s="188">
        <f>L30+L31</f>
        <v>30012568.460000001</v>
      </c>
      <c r="M29" s="188">
        <f>M30+M31</f>
        <v>28961010.690000001</v>
      </c>
      <c r="N29" s="188">
        <f>N30+N31</f>
        <v>28797473.699999999</v>
      </c>
      <c r="O29" s="188">
        <f>O30+O31</f>
        <v>28797473.699999999</v>
      </c>
      <c r="P29" s="360"/>
      <c r="Q29" s="360"/>
    </row>
    <row r="30" spans="1:17" s="357" customFormat="1" ht="15.75" customHeight="1">
      <c r="A30" s="193"/>
      <c r="B30" s="193"/>
      <c r="C30" s="260"/>
      <c r="D30" s="260"/>
      <c r="E30" s="260">
        <v>216</v>
      </c>
      <c r="F30" s="260"/>
      <c r="G30" s="352" t="s">
        <v>233</v>
      </c>
      <c r="H30" s="353" t="s">
        <v>234</v>
      </c>
      <c r="I30" s="354">
        <v>1300</v>
      </c>
      <c r="J30" s="354">
        <v>1323</v>
      </c>
      <c r="K30" s="354">
        <f>J30/I30*100</f>
        <v>101.76923076923077</v>
      </c>
      <c r="L30" s="188">
        <v>599996</v>
      </c>
      <c r="M30" s="188">
        <v>543898.37999999989</v>
      </c>
      <c r="N30" s="188">
        <v>495880.10000000003</v>
      </c>
      <c r="O30" s="188">
        <v>495880.10000000003</v>
      </c>
      <c r="P30" s="360">
        <f>IFERROR(M30/L30*100,0)</f>
        <v>90.650334335562221</v>
      </c>
      <c r="Q30" s="360">
        <f>IFERROR(K30/P30*100,0)</f>
        <v>112.26569820747653</v>
      </c>
    </row>
    <row r="31" spans="1:17" s="357" customFormat="1" ht="36">
      <c r="A31" s="850"/>
      <c r="B31" s="850"/>
      <c r="C31" s="196"/>
      <c r="D31" s="196"/>
      <c r="E31" s="196">
        <v>218</v>
      </c>
      <c r="F31" s="196"/>
      <c r="G31" s="398" t="s">
        <v>235</v>
      </c>
      <c r="H31" s="399" t="s">
        <v>221</v>
      </c>
      <c r="I31" s="400">
        <v>52</v>
      </c>
      <c r="J31" s="400">
        <v>50</v>
      </c>
      <c r="K31" s="400">
        <f>J31/I31*100</f>
        <v>96.15384615384616</v>
      </c>
      <c r="L31" s="401">
        <v>29412572.460000001</v>
      </c>
      <c r="M31" s="401">
        <v>28417112.310000002</v>
      </c>
      <c r="N31" s="401">
        <v>28301593.599999998</v>
      </c>
      <c r="O31" s="401">
        <v>28301593.599999998</v>
      </c>
      <c r="P31" s="402">
        <f>IFERROR(M31/L31*100,0)</f>
        <v>96.61552843990853</v>
      </c>
      <c r="Q31" s="402">
        <f>IFERROR(K31/P31*100,0)</f>
        <v>99.522144842017283</v>
      </c>
    </row>
    <row r="32" spans="1:17" s="11" customFormat="1">
      <c r="A32" s="193"/>
      <c r="B32" s="193"/>
      <c r="C32" s="260">
        <v>6</v>
      </c>
      <c r="D32" s="260"/>
      <c r="E32" s="260"/>
      <c r="F32" s="260"/>
      <c r="G32" s="352" t="s">
        <v>236</v>
      </c>
      <c r="H32" s="353"/>
      <c r="I32" s="354"/>
      <c r="J32" s="354"/>
      <c r="K32" s="354"/>
      <c r="L32" s="188">
        <f>L33</f>
        <v>91982351.140000015</v>
      </c>
      <c r="M32" s="188">
        <f>M33</f>
        <v>90083940.100000009</v>
      </c>
      <c r="N32" s="188">
        <f>N33</f>
        <v>88566648.719999999</v>
      </c>
      <c r="O32" s="188">
        <f>O33</f>
        <v>88566648.719999999</v>
      </c>
      <c r="P32" s="360"/>
      <c r="Q32" s="360"/>
    </row>
    <row r="33" spans="1:17" s="11" customFormat="1" ht="24">
      <c r="A33" s="193"/>
      <c r="B33" s="193"/>
      <c r="C33" s="260"/>
      <c r="D33" s="260">
        <v>9</v>
      </c>
      <c r="E33" s="260"/>
      <c r="F33" s="260"/>
      <c r="G33" s="352" t="s">
        <v>237</v>
      </c>
      <c r="H33" s="353"/>
      <c r="I33" s="354"/>
      <c r="J33" s="354"/>
      <c r="K33" s="354"/>
      <c r="L33" s="188">
        <f>L34+L35+L36+L37</f>
        <v>91982351.140000015</v>
      </c>
      <c r="M33" s="188">
        <f>M34+M35+M36+M37</f>
        <v>90083940.100000009</v>
      </c>
      <c r="N33" s="188">
        <f>N34+N35+N36+N37</f>
        <v>88566648.719999999</v>
      </c>
      <c r="O33" s="188">
        <f>O34+O35+O36+O37</f>
        <v>88566648.719999999</v>
      </c>
      <c r="P33" s="360"/>
      <c r="Q33" s="360"/>
    </row>
    <row r="34" spans="1:17" s="11" customFormat="1" ht="36">
      <c r="A34" s="193"/>
      <c r="B34" s="193"/>
      <c r="C34" s="260"/>
      <c r="D34" s="260"/>
      <c r="E34" s="260">
        <v>227</v>
      </c>
      <c r="F34" s="260"/>
      <c r="G34" s="375" t="s">
        <v>238</v>
      </c>
      <c r="H34" s="849" t="s">
        <v>221</v>
      </c>
      <c r="I34" s="354">
        <v>1</v>
      </c>
      <c r="J34" s="354">
        <v>1</v>
      </c>
      <c r="K34" s="354">
        <f>J34/I34*100</f>
        <v>100</v>
      </c>
      <c r="L34" s="188">
        <v>1734563.8</v>
      </c>
      <c r="M34" s="188">
        <v>1734563.67</v>
      </c>
      <c r="N34" s="188">
        <v>1479158.67</v>
      </c>
      <c r="O34" s="188">
        <v>1479158.67</v>
      </c>
      <c r="P34" s="360">
        <f>IFERROR(M34/L34*100,0)</f>
        <v>99.99999250532035</v>
      </c>
      <c r="Q34" s="360">
        <f>IFERROR(K34/P34*100,0)</f>
        <v>100.0000074946802</v>
      </c>
    </row>
    <row r="35" spans="1:17" s="11" customFormat="1" ht="36">
      <c r="A35" s="193"/>
      <c r="B35" s="193"/>
      <c r="C35" s="260"/>
      <c r="D35" s="260"/>
      <c r="E35" s="260">
        <v>228</v>
      </c>
      <c r="F35" s="260"/>
      <c r="G35" s="352" t="s">
        <v>239</v>
      </c>
      <c r="H35" s="353" t="s">
        <v>221</v>
      </c>
      <c r="I35" s="354">
        <v>13</v>
      </c>
      <c r="J35" s="354">
        <f>7+5</f>
        <v>12</v>
      </c>
      <c r="K35" s="354">
        <f>J35/I35*100</f>
        <v>92.307692307692307</v>
      </c>
      <c r="L35" s="188">
        <v>5076699.38</v>
      </c>
      <c r="M35" s="188">
        <v>5030073.0999999996</v>
      </c>
      <c r="N35" s="188">
        <v>4798624.2</v>
      </c>
      <c r="O35" s="188">
        <v>4798624.2</v>
      </c>
      <c r="P35" s="360">
        <f>IFERROR(M35/L35*100,0)</f>
        <v>99.081563108036548</v>
      </c>
      <c r="Q35" s="360">
        <f>IFERROR(K35/P35*100,0)</f>
        <v>93.163338780840448</v>
      </c>
    </row>
    <row r="36" spans="1:17" s="11" customFormat="1" ht="36">
      <c r="A36" s="193"/>
      <c r="B36" s="193"/>
      <c r="C36" s="260"/>
      <c r="D36" s="260"/>
      <c r="E36" s="260">
        <v>229</v>
      </c>
      <c r="F36" s="260"/>
      <c r="G36" s="352" t="s">
        <v>240</v>
      </c>
      <c r="H36" s="353" t="s">
        <v>234</v>
      </c>
      <c r="I36" s="354">
        <v>900</v>
      </c>
      <c r="J36" s="354">
        <v>898</v>
      </c>
      <c r="K36" s="354">
        <f>J36/I36*100</f>
        <v>99.777777777777771</v>
      </c>
      <c r="L36" s="188">
        <v>5587135</v>
      </c>
      <c r="M36" s="188">
        <v>5580094.9900000002</v>
      </c>
      <c r="N36" s="188">
        <v>5579716.2000000002</v>
      </c>
      <c r="O36" s="188">
        <v>5579716.2000000002</v>
      </c>
      <c r="P36" s="360">
        <f>IFERROR(M36/L36*100,0)</f>
        <v>99.873996064172431</v>
      </c>
      <c r="Q36" s="360">
        <f>IFERROR(K36/P36*100,0)</f>
        <v>99.903660321819061</v>
      </c>
    </row>
    <row r="37" spans="1:17" s="11" customFormat="1" ht="24">
      <c r="A37" s="260"/>
      <c r="B37" s="260"/>
      <c r="C37" s="260"/>
      <c r="D37" s="260"/>
      <c r="E37" s="260">
        <v>230</v>
      </c>
      <c r="F37" s="260"/>
      <c r="G37" s="352" t="s">
        <v>241</v>
      </c>
      <c r="H37" s="353" t="s">
        <v>234</v>
      </c>
      <c r="I37" s="354">
        <v>17230</v>
      </c>
      <c r="J37" s="354">
        <f>1158+35357</f>
        <v>36515</v>
      </c>
      <c r="K37" s="354">
        <f>J37/I37*100</f>
        <v>211.92687173534534</v>
      </c>
      <c r="L37" s="188">
        <v>79583952.960000008</v>
      </c>
      <c r="M37" s="188">
        <v>77739208.340000004</v>
      </c>
      <c r="N37" s="188">
        <v>76709149.650000006</v>
      </c>
      <c r="O37" s="188">
        <v>76709149.650000006</v>
      </c>
      <c r="P37" s="360">
        <f>IFERROR(M37/L37*100,0)</f>
        <v>97.682014336574611</v>
      </c>
      <c r="Q37" s="360">
        <f>IFERROR(K37/P37*100,0)</f>
        <v>216.9558778805758</v>
      </c>
    </row>
    <row r="38" spans="1:17" s="11" customFormat="1">
      <c r="A38" s="260"/>
      <c r="B38" s="260">
        <v>3</v>
      </c>
      <c r="C38" s="260"/>
      <c r="D38" s="260"/>
      <c r="E38" s="260"/>
      <c r="F38" s="260"/>
      <c r="G38" s="352" t="s">
        <v>242</v>
      </c>
      <c r="H38" s="353"/>
      <c r="I38" s="354"/>
      <c r="J38" s="354"/>
      <c r="K38" s="354"/>
      <c r="L38" s="188">
        <f t="shared" ref="L38:O40" si="3">L39</f>
        <v>173298</v>
      </c>
      <c r="M38" s="188">
        <f t="shared" si="3"/>
        <v>168298</v>
      </c>
      <c r="N38" s="188">
        <f t="shared" si="3"/>
        <v>164962</v>
      </c>
      <c r="O38" s="188">
        <f t="shared" si="3"/>
        <v>164962</v>
      </c>
      <c r="P38" s="360"/>
      <c r="Q38" s="360"/>
    </row>
    <row r="39" spans="1:17" s="11" customFormat="1" ht="24">
      <c r="A39" s="260"/>
      <c r="B39" s="260"/>
      <c r="C39" s="260">
        <v>1</v>
      </c>
      <c r="D39" s="260"/>
      <c r="E39" s="260"/>
      <c r="F39" s="260"/>
      <c r="G39" s="352" t="s">
        <v>243</v>
      </c>
      <c r="H39" s="353"/>
      <c r="I39" s="354"/>
      <c r="J39" s="354"/>
      <c r="K39" s="354"/>
      <c r="L39" s="188">
        <f t="shared" si="3"/>
        <v>173298</v>
      </c>
      <c r="M39" s="188">
        <f t="shared" si="3"/>
        <v>168298</v>
      </c>
      <c r="N39" s="188">
        <f t="shared" si="3"/>
        <v>164962</v>
      </c>
      <c r="O39" s="188">
        <f t="shared" si="3"/>
        <v>164962</v>
      </c>
      <c r="P39" s="360"/>
      <c r="Q39" s="360"/>
    </row>
    <row r="40" spans="1:17" s="11" customFormat="1">
      <c r="A40" s="193"/>
      <c r="B40" s="193"/>
      <c r="C40" s="260"/>
      <c r="D40" s="260">
        <v>2</v>
      </c>
      <c r="E40" s="260"/>
      <c r="F40" s="260"/>
      <c r="G40" s="352" t="s">
        <v>244</v>
      </c>
      <c r="H40" s="353"/>
      <c r="I40" s="354"/>
      <c r="J40" s="354"/>
      <c r="K40" s="354"/>
      <c r="L40" s="188">
        <f t="shared" si="3"/>
        <v>173298</v>
      </c>
      <c r="M40" s="188">
        <f t="shared" si="3"/>
        <v>168298</v>
      </c>
      <c r="N40" s="188">
        <f t="shared" si="3"/>
        <v>164962</v>
      </c>
      <c r="O40" s="188">
        <f t="shared" si="3"/>
        <v>164962</v>
      </c>
      <c r="P40" s="360"/>
      <c r="Q40" s="360"/>
    </row>
    <row r="41" spans="1:17" s="11" customFormat="1">
      <c r="A41" s="260"/>
      <c r="B41" s="260"/>
      <c r="C41" s="260"/>
      <c r="D41" s="260"/>
      <c r="E41" s="260">
        <v>232</v>
      </c>
      <c r="F41" s="260"/>
      <c r="G41" s="352" t="s">
        <v>245</v>
      </c>
      <c r="H41" s="353" t="s">
        <v>234</v>
      </c>
      <c r="I41" s="354">
        <v>3300</v>
      </c>
      <c r="J41" s="354">
        <v>3944</v>
      </c>
      <c r="K41" s="354">
        <f>J41/I41*100</f>
        <v>119.5151515151515</v>
      </c>
      <c r="L41" s="188">
        <v>173298</v>
      </c>
      <c r="M41" s="188">
        <v>168298</v>
      </c>
      <c r="N41" s="188">
        <v>164962</v>
      </c>
      <c r="O41" s="188">
        <v>164962</v>
      </c>
      <c r="P41" s="360">
        <f>IFERROR(M41/L41*100,0)</f>
        <v>97.114796477743539</v>
      </c>
      <c r="Q41" s="360">
        <f>IFERROR(K41/P41*100,0)</f>
        <v>123.06585180615768</v>
      </c>
    </row>
    <row r="42" spans="1:17" s="11" customFormat="1" ht="24">
      <c r="A42" s="260">
        <v>2</v>
      </c>
      <c r="B42" s="260"/>
      <c r="C42" s="260"/>
      <c r="D42" s="260"/>
      <c r="E42" s="260"/>
      <c r="F42" s="260"/>
      <c r="G42" s="352" t="s">
        <v>246</v>
      </c>
      <c r="H42" s="353"/>
      <c r="I42" s="354"/>
      <c r="J42" s="354"/>
      <c r="K42" s="354"/>
      <c r="L42" s="186">
        <f t="shared" ref="L42:O43" si="4">L43</f>
        <v>182944363.35000002</v>
      </c>
      <c r="M42" s="186">
        <f t="shared" si="4"/>
        <v>177457751.39000002</v>
      </c>
      <c r="N42" s="186">
        <f t="shared" si="4"/>
        <v>169488599.13999999</v>
      </c>
      <c r="O42" s="186">
        <f t="shared" si="4"/>
        <v>169488599.13999999</v>
      </c>
      <c r="P42" s="360"/>
      <c r="Q42" s="360"/>
    </row>
    <row r="43" spans="1:17" s="11" customFormat="1">
      <c r="A43" s="260"/>
      <c r="B43" s="260">
        <v>1</v>
      </c>
      <c r="C43" s="260"/>
      <c r="D43" s="260"/>
      <c r="E43" s="260"/>
      <c r="F43" s="260"/>
      <c r="G43" s="352" t="s">
        <v>207</v>
      </c>
      <c r="H43" s="353"/>
      <c r="I43" s="354"/>
      <c r="J43" s="354"/>
      <c r="K43" s="354"/>
      <c r="L43" s="188">
        <f t="shared" si="4"/>
        <v>182944363.35000002</v>
      </c>
      <c r="M43" s="188">
        <f t="shared" si="4"/>
        <v>177457751.39000002</v>
      </c>
      <c r="N43" s="188">
        <f t="shared" si="4"/>
        <v>169488599.13999999</v>
      </c>
      <c r="O43" s="188">
        <f t="shared" si="4"/>
        <v>169488599.13999999</v>
      </c>
      <c r="P43" s="360"/>
      <c r="Q43" s="360"/>
    </row>
    <row r="44" spans="1:17" s="11" customFormat="1" ht="24">
      <c r="A44" s="260"/>
      <c r="B44" s="260"/>
      <c r="C44" s="260">
        <v>7</v>
      </c>
      <c r="D44" s="260"/>
      <c r="E44" s="260"/>
      <c r="F44" s="260"/>
      <c r="G44" s="352" t="s">
        <v>247</v>
      </c>
      <c r="H44" s="353"/>
      <c r="I44" s="354"/>
      <c r="J44" s="354"/>
      <c r="K44" s="354"/>
      <c r="L44" s="188">
        <f>L45+L48</f>
        <v>182944363.35000002</v>
      </c>
      <c r="M44" s="188">
        <f>M45+M48</f>
        <v>177457751.39000002</v>
      </c>
      <c r="N44" s="188">
        <f>N45+N48</f>
        <v>169488599.13999999</v>
      </c>
      <c r="O44" s="188">
        <f>O45+O48</f>
        <v>169488599.13999999</v>
      </c>
      <c r="P44" s="360"/>
      <c r="Q44" s="360"/>
    </row>
    <row r="45" spans="1:17" s="11" customFormat="1">
      <c r="A45" s="260"/>
      <c r="B45" s="260"/>
      <c r="C45" s="260"/>
      <c r="D45" s="260">
        <v>1</v>
      </c>
      <c r="E45" s="260"/>
      <c r="F45" s="260"/>
      <c r="G45" s="352" t="s">
        <v>248</v>
      </c>
      <c r="H45" s="353"/>
      <c r="I45" s="354"/>
      <c r="J45" s="354"/>
      <c r="K45" s="354"/>
      <c r="L45" s="188">
        <f>L46+L47</f>
        <v>89132672.5</v>
      </c>
      <c r="M45" s="188">
        <f>M46+M47</f>
        <v>88615580.859999999</v>
      </c>
      <c r="N45" s="188">
        <f>N46+N47</f>
        <v>83453890.399999991</v>
      </c>
      <c r="O45" s="188">
        <f>O46+O47</f>
        <v>83453890.399999991</v>
      </c>
      <c r="P45" s="360"/>
      <c r="Q45" s="360"/>
    </row>
    <row r="46" spans="1:17" s="11" customFormat="1">
      <c r="A46" s="260"/>
      <c r="B46" s="260"/>
      <c r="C46" s="260"/>
      <c r="D46" s="260"/>
      <c r="E46" s="260">
        <v>201</v>
      </c>
      <c r="F46" s="260"/>
      <c r="G46" s="352" t="s">
        <v>249</v>
      </c>
      <c r="H46" s="353" t="s">
        <v>225</v>
      </c>
      <c r="I46" s="354">
        <v>6</v>
      </c>
      <c r="J46" s="354">
        <v>6</v>
      </c>
      <c r="K46" s="354">
        <f>J46/I46*100</f>
        <v>100</v>
      </c>
      <c r="L46" s="188">
        <v>4600407.5</v>
      </c>
      <c r="M46" s="188">
        <v>4083315.86</v>
      </c>
      <c r="N46" s="188">
        <v>2938423.5500000003</v>
      </c>
      <c r="O46" s="188">
        <v>2938423.5500000003</v>
      </c>
      <c r="P46" s="360">
        <f>IFERROR(M46/L46*100,0)</f>
        <v>88.759873119935577</v>
      </c>
      <c r="Q46" s="360">
        <f>IFERROR(K46/P46*100,0)</f>
        <v>112.6635229242344</v>
      </c>
    </row>
    <row r="47" spans="1:17" s="11" customFormat="1" ht="28.5" customHeight="1">
      <c r="A47" s="260"/>
      <c r="B47" s="260"/>
      <c r="C47" s="260"/>
      <c r="D47" s="260"/>
      <c r="E47" s="260">
        <v>203</v>
      </c>
      <c r="F47" s="260"/>
      <c r="G47" s="352" t="s">
        <v>250</v>
      </c>
      <c r="H47" s="353" t="s">
        <v>248</v>
      </c>
      <c r="I47" s="354">
        <v>253</v>
      </c>
      <c r="J47" s="354">
        <v>333</v>
      </c>
      <c r="K47" s="354">
        <f>J47/I47*100</f>
        <v>131.62055335968378</v>
      </c>
      <c r="L47" s="188">
        <v>84532265</v>
      </c>
      <c r="M47" s="188">
        <v>84532265</v>
      </c>
      <c r="N47" s="188">
        <v>80515466.849999994</v>
      </c>
      <c r="O47" s="188">
        <v>80515466.849999994</v>
      </c>
      <c r="P47" s="360">
        <f>IFERROR(M47/L47*100,0)</f>
        <v>100</v>
      </c>
      <c r="Q47" s="360">
        <f>IFERROR(K47/P47*100,0)</f>
        <v>131.62055335968378</v>
      </c>
    </row>
    <row r="48" spans="1:17" s="11" customFormat="1">
      <c r="A48" s="260"/>
      <c r="B48" s="260"/>
      <c r="C48" s="260"/>
      <c r="D48" s="260">
        <v>2</v>
      </c>
      <c r="E48" s="260"/>
      <c r="F48" s="260"/>
      <c r="G48" s="352" t="s">
        <v>251</v>
      </c>
      <c r="H48" s="353"/>
      <c r="I48" s="354"/>
      <c r="J48" s="354"/>
      <c r="K48" s="354"/>
      <c r="L48" s="188">
        <f>L49</f>
        <v>93811690.850000009</v>
      </c>
      <c r="M48" s="188">
        <f>M49</f>
        <v>88842170.530000016</v>
      </c>
      <c r="N48" s="188">
        <f>N49</f>
        <v>86034708.74000001</v>
      </c>
      <c r="O48" s="188">
        <f>O49</f>
        <v>86034708.74000001</v>
      </c>
      <c r="P48" s="360"/>
      <c r="Q48" s="360"/>
    </row>
    <row r="49" spans="1:17" s="11" customFormat="1" ht="24">
      <c r="A49" s="260"/>
      <c r="B49" s="260"/>
      <c r="C49" s="260"/>
      <c r="D49" s="260"/>
      <c r="E49" s="260">
        <v>204</v>
      </c>
      <c r="F49" s="260"/>
      <c r="G49" s="352" t="s">
        <v>252</v>
      </c>
      <c r="H49" s="353" t="s">
        <v>253</v>
      </c>
      <c r="I49" s="354">
        <v>2</v>
      </c>
      <c r="J49" s="354">
        <v>2</v>
      </c>
      <c r="K49" s="354">
        <f>J49/I49*100</f>
        <v>100</v>
      </c>
      <c r="L49" s="188">
        <v>93811690.850000009</v>
      </c>
      <c r="M49" s="188">
        <v>88842170.530000016</v>
      </c>
      <c r="N49" s="188">
        <v>86034708.74000001</v>
      </c>
      <c r="O49" s="188">
        <v>86034708.74000001</v>
      </c>
      <c r="P49" s="360">
        <f>IFERROR(M49/L49*100,0)</f>
        <v>94.702664161606478</v>
      </c>
      <c r="Q49" s="360">
        <f>IFERROR(K49/P49*100,0)</f>
        <v>105.59365027931402</v>
      </c>
    </row>
    <row r="50" spans="1:17" s="11" customFormat="1" ht="24">
      <c r="A50" s="260">
        <v>3</v>
      </c>
      <c r="B50" s="260"/>
      <c r="C50" s="260"/>
      <c r="D50" s="260"/>
      <c r="E50" s="260"/>
      <c r="F50" s="260"/>
      <c r="G50" s="352" t="s">
        <v>254</v>
      </c>
      <c r="H50" s="353"/>
      <c r="I50" s="354"/>
      <c r="J50" s="354"/>
      <c r="K50" s="354"/>
      <c r="L50" s="186">
        <f>L51</f>
        <v>33954752.049999997</v>
      </c>
      <c r="M50" s="186">
        <f>M51</f>
        <v>31224542.490000002</v>
      </c>
      <c r="N50" s="186">
        <f>N51</f>
        <v>31215037.720000003</v>
      </c>
      <c r="O50" s="186">
        <f>O51</f>
        <v>31215037.720000003</v>
      </c>
      <c r="P50" s="360"/>
      <c r="Q50" s="360"/>
    </row>
    <row r="51" spans="1:17" s="11" customFormat="1">
      <c r="A51" s="260"/>
      <c r="B51" s="260">
        <v>3</v>
      </c>
      <c r="C51" s="260"/>
      <c r="D51" s="260"/>
      <c r="E51" s="260"/>
      <c r="F51" s="260"/>
      <c r="G51" s="352" t="s">
        <v>255</v>
      </c>
      <c r="H51" s="353"/>
      <c r="I51" s="354"/>
      <c r="J51" s="354"/>
      <c r="K51" s="354"/>
      <c r="L51" s="188">
        <f>L52+L55</f>
        <v>33954752.049999997</v>
      </c>
      <c r="M51" s="188">
        <f>M52+M55</f>
        <v>31224542.490000002</v>
      </c>
      <c r="N51" s="188">
        <f>N52+N55</f>
        <v>31215037.720000003</v>
      </c>
      <c r="O51" s="188">
        <f>O52+O55</f>
        <v>31215037.720000003</v>
      </c>
      <c r="P51" s="360"/>
      <c r="Q51" s="360"/>
    </row>
    <row r="52" spans="1:17" s="11" customFormat="1" ht="24">
      <c r="A52" s="196"/>
      <c r="B52" s="196"/>
      <c r="C52" s="196">
        <v>1</v>
      </c>
      <c r="D52" s="196"/>
      <c r="E52" s="196"/>
      <c r="F52" s="196"/>
      <c r="G52" s="398" t="s">
        <v>243</v>
      </c>
      <c r="H52" s="399"/>
      <c r="I52" s="400"/>
      <c r="J52" s="400"/>
      <c r="K52" s="400"/>
      <c r="L52" s="401">
        <f t="shared" ref="L52:O53" si="5">L53</f>
        <v>31613210.399999999</v>
      </c>
      <c r="M52" s="401">
        <f t="shared" si="5"/>
        <v>28894297.200000003</v>
      </c>
      <c r="N52" s="401">
        <f t="shared" si="5"/>
        <v>28894297.200000003</v>
      </c>
      <c r="O52" s="401">
        <f t="shared" si="5"/>
        <v>28894297.200000003</v>
      </c>
      <c r="P52" s="402"/>
      <c r="Q52" s="402"/>
    </row>
    <row r="53" spans="1:17" s="11" customFormat="1" ht="24">
      <c r="A53" s="260"/>
      <c r="B53" s="260"/>
      <c r="C53" s="260"/>
      <c r="D53" s="260">
        <v>1</v>
      </c>
      <c r="E53" s="260"/>
      <c r="F53" s="260"/>
      <c r="G53" s="352" t="s">
        <v>256</v>
      </c>
      <c r="H53" s="353"/>
      <c r="I53" s="354"/>
      <c r="J53" s="354"/>
      <c r="K53" s="354"/>
      <c r="L53" s="188">
        <f t="shared" si="5"/>
        <v>31613210.399999999</v>
      </c>
      <c r="M53" s="188">
        <f t="shared" si="5"/>
        <v>28894297.200000003</v>
      </c>
      <c r="N53" s="188">
        <f t="shared" si="5"/>
        <v>28894297.200000003</v>
      </c>
      <c r="O53" s="188">
        <f t="shared" si="5"/>
        <v>28894297.200000003</v>
      </c>
      <c r="P53" s="360"/>
      <c r="Q53" s="360"/>
    </row>
    <row r="54" spans="1:17" s="11" customFormat="1" ht="36">
      <c r="A54" s="260"/>
      <c r="B54" s="260"/>
      <c r="C54" s="260"/>
      <c r="D54" s="260"/>
      <c r="E54" s="260">
        <v>215</v>
      </c>
      <c r="F54" s="260"/>
      <c r="G54" s="352" t="s">
        <v>257</v>
      </c>
      <c r="H54" s="353" t="s">
        <v>258</v>
      </c>
      <c r="I54" s="354">
        <v>500</v>
      </c>
      <c r="J54" s="354">
        <v>2395</v>
      </c>
      <c r="K54" s="354">
        <f>J54/I54*100</f>
        <v>479</v>
      </c>
      <c r="L54" s="188">
        <v>31613210.399999999</v>
      </c>
      <c r="M54" s="188">
        <v>28894297.200000003</v>
      </c>
      <c r="N54" s="188">
        <v>28894297.200000003</v>
      </c>
      <c r="O54" s="188">
        <v>28894297.200000003</v>
      </c>
      <c r="P54" s="360">
        <f>IFERROR(M54/L54*100,0)</f>
        <v>91.399439773443589</v>
      </c>
      <c r="Q54" s="360">
        <f>IFERROR(K54/P54*100,0)</f>
        <v>524.07323413285849</v>
      </c>
    </row>
    <row r="55" spans="1:17" s="11" customFormat="1" ht="24">
      <c r="A55" s="260"/>
      <c r="B55" s="260"/>
      <c r="C55" s="260">
        <v>9</v>
      </c>
      <c r="D55" s="260"/>
      <c r="E55" s="260"/>
      <c r="F55" s="260"/>
      <c r="G55" s="352" t="s">
        <v>259</v>
      </c>
      <c r="H55" s="353"/>
      <c r="I55" s="354"/>
      <c r="J55" s="354"/>
      <c r="K55" s="354"/>
      <c r="L55" s="188">
        <f t="shared" ref="L55:O56" si="6">L56</f>
        <v>2341541.65</v>
      </c>
      <c r="M55" s="188">
        <f t="shared" si="6"/>
        <v>2330245.29</v>
      </c>
      <c r="N55" s="188">
        <f t="shared" si="6"/>
        <v>2320740.52</v>
      </c>
      <c r="O55" s="188">
        <f t="shared" si="6"/>
        <v>2320740.52</v>
      </c>
      <c r="P55" s="360"/>
      <c r="Q55" s="360"/>
    </row>
    <row r="56" spans="1:17" s="11" customFormat="1">
      <c r="A56" s="260"/>
      <c r="B56" s="260"/>
      <c r="C56" s="260"/>
      <c r="D56" s="260">
        <v>3</v>
      </c>
      <c r="E56" s="260"/>
      <c r="F56" s="260"/>
      <c r="G56" s="352" t="s">
        <v>260</v>
      </c>
      <c r="H56" s="353"/>
      <c r="I56" s="354"/>
      <c r="J56" s="354"/>
      <c r="K56" s="354"/>
      <c r="L56" s="188">
        <f t="shared" si="6"/>
        <v>2341541.65</v>
      </c>
      <c r="M56" s="188">
        <f t="shared" si="6"/>
        <v>2330245.29</v>
      </c>
      <c r="N56" s="188">
        <f t="shared" si="6"/>
        <v>2320740.52</v>
      </c>
      <c r="O56" s="188">
        <f t="shared" si="6"/>
        <v>2320740.52</v>
      </c>
      <c r="P56" s="360"/>
      <c r="Q56" s="360"/>
    </row>
    <row r="57" spans="1:17" s="11" customFormat="1">
      <c r="A57" s="260"/>
      <c r="B57" s="260"/>
      <c r="C57" s="260"/>
      <c r="D57" s="260"/>
      <c r="E57" s="260">
        <v>201</v>
      </c>
      <c r="F57" s="260"/>
      <c r="G57" s="352" t="s">
        <v>261</v>
      </c>
      <c r="H57" s="353" t="s">
        <v>262</v>
      </c>
      <c r="I57" s="354">
        <v>920</v>
      </c>
      <c r="J57" s="354">
        <v>1920</v>
      </c>
      <c r="K57" s="354">
        <f>J57/I57*100</f>
        <v>208.69565217391303</v>
      </c>
      <c r="L57" s="188">
        <v>2341541.65</v>
      </c>
      <c r="M57" s="188">
        <v>2330245.29</v>
      </c>
      <c r="N57" s="188">
        <v>2320740.52</v>
      </c>
      <c r="O57" s="188">
        <v>2320740.52</v>
      </c>
      <c r="P57" s="360">
        <f>IFERROR(M57/L57*100,0)</f>
        <v>99.517567411196822</v>
      </c>
      <c r="Q57" s="360">
        <f>IFERROR(K57/P57*100,0)</f>
        <v>209.7073487654728</v>
      </c>
    </row>
    <row r="58" spans="1:17" s="11" customFormat="1" ht="24">
      <c r="A58" s="260">
        <v>4</v>
      </c>
      <c r="B58" s="260"/>
      <c r="C58" s="260"/>
      <c r="D58" s="260"/>
      <c r="E58" s="260"/>
      <c r="F58" s="260"/>
      <c r="G58" s="352" t="s">
        <v>263</v>
      </c>
      <c r="H58" s="353"/>
      <c r="I58" s="354"/>
      <c r="J58" s="354"/>
      <c r="K58" s="354"/>
      <c r="L58" s="186">
        <f>L59</f>
        <v>846167929.62000012</v>
      </c>
      <c r="M58" s="186">
        <f>M59</f>
        <v>793722965.51999998</v>
      </c>
      <c r="N58" s="186">
        <f>N59</f>
        <v>704963008.54999995</v>
      </c>
      <c r="O58" s="186">
        <f>O59</f>
        <v>704963008.54999995</v>
      </c>
      <c r="P58" s="360"/>
      <c r="Q58" s="360"/>
    </row>
    <row r="59" spans="1:17" s="11" customFormat="1">
      <c r="A59" s="260"/>
      <c r="B59" s="260">
        <v>2</v>
      </c>
      <c r="C59" s="260"/>
      <c r="D59" s="260"/>
      <c r="E59" s="260"/>
      <c r="F59" s="260"/>
      <c r="G59" s="352" t="s">
        <v>213</v>
      </c>
      <c r="H59" s="353"/>
      <c r="I59" s="354"/>
      <c r="J59" s="354"/>
      <c r="K59" s="354"/>
      <c r="L59" s="188">
        <f>L60+L68</f>
        <v>846167929.62000012</v>
      </c>
      <c r="M59" s="188">
        <f>M60+M68</f>
        <v>793722965.51999998</v>
      </c>
      <c r="N59" s="188">
        <f>N60+N68</f>
        <v>704963008.54999995</v>
      </c>
      <c r="O59" s="188">
        <f>O60+O68</f>
        <v>704963008.54999995</v>
      </c>
      <c r="P59" s="360"/>
      <c r="Q59" s="360"/>
    </row>
    <row r="60" spans="1:17" s="11" customFormat="1">
      <c r="A60" s="260"/>
      <c r="B60" s="260"/>
      <c r="C60" s="260">
        <v>1</v>
      </c>
      <c r="D60" s="260"/>
      <c r="E60" s="260"/>
      <c r="F60" s="260"/>
      <c r="G60" s="352" t="s">
        <v>264</v>
      </c>
      <c r="H60" s="353"/>
      <c r="I60" s="354"/>
      <c r="J60" s="354"/>
      <c r="K60" s="354"/>
      <c r="L60" s="188">
        <f>L61+L63+L65</f>
        <v>326339425.95000005</v>
      </c>
      <c r="M60" s="188">
        <f>M61+M63+M65</f>
        <v>306201450.38999999</v>
      </c>
      <c r="N60" s="188">
        <f>N61+N63+N65</f>
        <v>295071176.44</v>
      </c>
      <c r="O60" s="188">
        <f>O61+O63+O65</f>
        <v>295071176.44</v>
      </c>
      <c r="P60" s="360"/>
      <c r="Q60" s="360"/>
    </row>
    <row r="61" spans="1:17" s="11" customFormat="1">
      <c r="A61" s="260"/>
      <c r="B61" s="260"/>
      <c r="C61" s="260"/>
      <c r="D61" s="260">
        <v>1</v>
      </c>
      <c r="E61" s="260"/>
      <c r="F61" s="260"/>
      <c r="G61" s="352" t="s">
        <v>265</v>
      </c>
      <c r="H61" s="353"/>
      <c r="I61" s="354"/>
      <c r="J61" s="354"/>
      <c r="K61" s="354"/>
      <c r="L61" s="188">
        <f>L62</f>
        <v>176928557.99000001</v>
      </c>
      <c r="M61" s="188">
        <f>M62</f>
        <v>172929676.92999998</v>
      </c>
      <c r="N61" s="188">
        <f>N62</f>
        <v>171948659.24999997</v>
      </c>
      <c r="O61" s="188">
        <f>O62</f>
        <v>171948659.24999997</v>
      </c>
      <c r="P61" s="360"/>
      <c r="Q61" s="360"/>
    </row>
    <row r="62" spans="1:17" s="11" customFormat="1">
      <c r="A62" s="260"/>
      <c r="B62" s="260"/>
      <c r="C62" s="260"/>
      <c r="D62" s="260"/>
      <c r="E62" s="260">
        <v>203</v>
      </c>
      <c r="F62" s="260"/>
      <c r="G62" s="352" t="s">
        <v>266</v>
      </c>
      <c r="H62" s="353" t="s">
        <v>267</v>
      </c>
      <c r="I62" s="354">
        <v>200000</v>
      </c>
      <c r="J62" s="354">
        <v>261667</v>
      </c>
      <c r="K62" s="354">
        <f>J62/I62*100</f>
        <v>130.83350000000002</v>
      </c>
      <c r="L62" s="188">
        <v>176928557.99000001</v>
      </c>
      <c r="M62" s="188">
        <v>172929676.92999998</v>
      </c>
      <c r="N62" s="188">
        <v>171948659.24999997</v>
      </c>
      <c r="O62" s="188">
        <v>171948659.24999997</v>
      </c>
      <c r="P62" s="360">
        <f>IFERROR(M62/L62*100,0)</f>
        <v>97.739832898979458</v>
      </c>
      <c r="Q62" s="360">
        <f>IFERROR(K62/P62*100,0)</f>
        <v>133.85893562476727</v>
      </c>
    </row>
    <row r="63" spans="1:17" s="11" customFormat="1" ht="24">
      <c r="A63" s="260"/>
      <c r="B63" s="260"/>
      <c r="C63" s="260"/>
      <c r="D63" s="260">
        <v>3</v>
      </c>
      <c r="E63" s="260"/>
      <c r="F63" s="260"/>
      <c r="G63" s="352" t="s">
        <v>268</v>
      </c>
      <c r="H63" s="353"/>
      <c r="I63" s="354"/>
      <c r="J63" s="354"/>
      <c r="K63" s="354"/>
      <c r="L63" s="188">
        <f>L64</f>
        <v>57631553.600000001</v>
      </c>
      <c r="M63" s="188">
        <f>M64</f>
        <v>43835602.149999999</v>
      </c>
      <c r="N63" s="188">
        <f>N64</f>
        <v>37900246.520000003</v>
      </c>
      <c r="O63" s="188">
        <f>O64</f>
        <v>37900246.520000003</v>
      </c>
      <c r="P63" s="360"/>
      <c r="Q63" s="360"/>
    </row>
    <row r="64" spans="1:17" s="11" customFormat="1" ht="36">
      <c r="A64" s="260"/>
      <c r="B64" s="260"/>
      <c r="C64" s="260"/>
      <c r="D64" s="260"/>
      <c r="E64" s="260">
        <v>206</v>
      </c>
      <c r="F64" s="260"/>
      <c r="G64" s="352" t="s">
        <v>269</v>
      </c>
      <c r="H64" s="353" t="s">
        <v>270</v>
      </c>
      <c r="I64" s="354">
        <v>178</v>
      </c>
      <c r="J64" s="361">
        <f>35.487+15.39</f>
        <v>50.877000000000002</v>
      </c>
      <c r="K64" s="354">
        <f>J64/I64*100</f>
        <v>28.582584269662924</v>
      </c>
      <c r="L64" s="188">
        <v>57631553.600000001</v>
      </c>
      <c r="M64" s="188">
        <v>43835602.149999999</v>
      </c>
      <c r="N64" s="188">
        <v>37900246.520000003</v>
      </c>
      <c r="O64" s="188">
        <v>37900246.520000003</v>
      </c>
      <c r="P64" s="360">
        <f>IFERROR(M64/L64*100,0)</f>
        <v>76.061808873394654</v>
      </c>
      <c r="Q64" s="360">
        <f>IFERROR(K64/P64*100,0)</f>
        <v>37.578102194806874</v>
      </c>
    </row>
    <row r="65" spans="1:17" s="11" customFormat="1" ht="24">
      <c r="A65" s="260"/>
      <c r="B65" s="260"/>
      <c r="C65" s="260"/>
      <c r="D65" s="260">
        <v>5</v>
      </c>
      <c r="E65" s="260"/>
      <c r="F65" s="260"/>
      <c r="G65" s="352" t="s">
        <v>271</v>
      </c>
      <c r="H65" s="353"/>
      <c r="I65" s="354"/>
      <c r="J65" s="354"/>
      <c r="K65" s="354"/>
      <c r="L65" s="188">
        <f>L66+L67</f>
        <v>91779314.360000029</v>
      </c>
      <c r="M65" s="188">
        <f>M66+M67</f>
        <v>89436171.310000017</v>
      </c>
      <c r="N65" s="188">
        <f>N66+N67</f>
        <v>85222270.670000017</v>
      </c>
      <c r="O65" s="188">
        <f>O66+O67</f>
        <v>85222270.670000017</v>
      </c>
      <c r="P65" s="360"/>
      <c r="Q65" s="360"/>
    </row>
    <row r="66" spans="1:17" s="11" customFormat="1">
      <c r="A66" s="260"/>
      <c r="B66" s="260"/>
      <c r="C66" s="260"/>
      <c r="D66" s="260"/>
      <c r="E66" s="260">
        <v>207</v>
      </c>
      <c r="F66" s="260"/>
      <c r="G66" s="352" t="s">
        <v>272</v>
      </c>
      <c r="H66" s="353" t="s">
        <v>273</v>
      </c>
      <c r="I66" s="354">
        <v>3001000</v>
      </c>
      <c r="J66" s="354">
        <v>6152467</v>
      </c>
      <c r="K66" s="354">
        <f>J66/I66*100</f>
        <v>205.01389536821057</v>
      </c>
      <c r="L66" s="188">
        <v>8006487.54</v>
      </c>
      <c r="M66" s="188">
        <v>7331059.4100000001</v>
      </c>
      <c r="N66" s="188">
        <v>6682549.4900000002</v>
      </c>
      <c r="O66" s="188">
        <v>6682549.4900000002</v>
      </c>
      <c r="P66" s="360">
        <f>IFERROR(M66/L66*100,0)</f>
        <v>91.563989494449388</v>
      </c>
      <c r="Q66" s="360">
        <f>IFERROR(K66/P66*100,0)</f>
        <v>223.90231847711104</v>
      </c>
    </row>
    <row r="67" spans="1:17" s="11" customFormat="1">
      <c r="A67" s="260"/>
      <c r="B67" s="260"/>
      <c r="C67" s="260"/>
      <c r="D67" s="260"/>
      <c r="E67" s="260">
        <v>208</v>
      </c>
      <c r="F67" s="260"/>
      <c r="G67" s="352" t="s">
        <v>274</v>
      </c>
      <c r="H67" s="353" t="s">
        <v>275</v>
      </c>
      <c r="I67" s="354">
        <v>2660</v>
      </c>
      <c r="J67" s="354">
        <v>9711</v>
      </c>
      <c r="K67" s="354">
        <f>J67/I67*100</f>
        <v>365.0751879699248</v>
      </c>
      <c r="L67" s="188">
        <v>83772826.820000023</v>
      </c>
      <c r="M67" s="188">
        <v>82105111.900000021</v>
      </c>
      <c r="N67" s="188">
        <v>78539721.180000022</v>
      </c>
      <c r="O67" s="188">
        <v>78539721.180000022</v>
      </c>
      <c r="P67" s="360">
        <f>IFERROR(M67/L67*100,0)</f>
        <v>98.009241202301354</v>
      </c>
      <c r="Q67" s="360">
        <f>IFERROR(K67/P67*100,0)</f>
        <v>372.49057690016321</v>
      </c>
    </row>
    <row r="68" spans="1:17" s="11" customFormat="1" ht="25.5" customHeight="1">
      <c r="A68" s="260"/>
      <c r="B68" s="260"/>
      <c r="C68" s="260">
        <v>2</v>
      </c>
      <c r="D68" s="260"/>
      <c r="E68" s="260"/>
      <c r="F68" s="260"/>
      <c r="G68" s="352" t="s">
        <v>214</v>
      </c>
      <c r="H68" s="353"/>
      <c r="I68" s="354"/>
      <c r="J68" s="354"/>
      <c r="K68" s="354"/>
      <c r="L68" s="188">
        <f>L69+L78+L80+L82+L84</f>
        <v>519828503.67000002</v>
      </c>
      <c r="M68" s="188">
        <f>M69+M78+M80+M82+M84</f>
        <v>487521515.13</v>
      </c>
      <c r="N68" s="188">
        <f>N69+N78+N80+N82+N84</f>
        <v>409891832.11000001</v>
      </c>
      <c r="O68" s="188">
        <f>O69+O78+O80+O82+O84</f>
        <v>409891832.11000001</v>
      </c>
      <c r="P68" s="360"/>
      <c r="Q68" s="360"/>
    </row>
    <row r="69" spans="1:17" s="11" customFormat="1">
      <c r="A69" s="193"/>
      <c r="B69" s="193"/>
      <c r="C69" s="260"/>
      <c r="D69" s="260">
        <v>1</v>
      </c>
      <c r="E69" s="260"/>
      <c r="F69" s="260"/>
      <c r="G69" s="352" t="s">
        <v>276</v>
      </c>
      <c r="H69" s="353"/>
      <c r="I69" s="354"/>
      <c r="J69" s="354"/>
      <c r="K69" s="354"/>
      <c r="L69" s="188">
        <f>L70+L71+L72+L73+L74+L75+L76+L77</f>
        <v>377650834.94</v>
      </c>
      <c r="M69" s="188">
        <f>M70+M71+M72+M73+M74+M75+M76+M77</f>
        <v>350748350.28999996</v>
      </c>
      <c r="N69" s="188">
        <f>N70+N71+N72+N73+N74+N75+N76+N77</f>
        <v>292710799.01999998</v>
      </c>
      <c r="O69" s="188">
        <f>O70+O71+O72+O73+O74+O75+O76+O77</f>
        <v>292710799.01999998</v>
      </c>
      <c r="P69" s="360"/>
      <c r="Q69" s="360"/>
    </row>
    <row r="70" spans="1:17" s="11" customFormat="1">
      <c r="A70" s="193"/>
      <c r="B70" s="193"/>
      <c r="C70" s="260"/>
      <c r="D70" s="260"/>
      <c r="E70" s="260">
        <v>211</v>
      </c>
      <c r="F70" s="260"/>
      <c r="G70" s="352" t="s">
        <v>277</v>
      </c>
      <c r="H70" s="353" t="s">
        <v>278</v>
      </c>
      <c r="I70" s="354">
        <v>363750</v>
      </c>
      <c r="J70" s="354">
        <f>137277+1000</f>
        <v>138277</v>
      </c>
      <c r="K70" s="354">
        <f t="shared" ref="K70:K77" si="7">J70/I70*100</f>
        <v>38.014295532646045</v>
      </c>
      <c r="L70" s="188">
        <v>15753201.619999999</v>
      </c>
      <c r="M70" s="188">
        <v>15752781.620000001</v>
      </c>
      <c r="N70" s="188">
        <v>15662580.569999998</v>
      </c>
      <c r="O70" s="188">
        <v>15662580.569999998</v>
      </c>
      <c r="P70" s="360">
        <f t="shared" ref="P70:P77" si="8">IFERROR(M70/L70*100,0)</f>
        <v>99.997333875296405</v>
      </c>
      <c r="Q70" s="360">
        <f t="shared" ref="Q70:Q77" si="9">IFERROR(K70/P70*100,0)</f>
        <v>38.015309068192259</v>
      </c>
    </row>
    <row r="71" spans="1:17" s="11" customFormat="1" ht="24">
      <c r="A71" s="260"/>
      <c r="B71" s="260"/>
      <c r="C71" s="260"/>
      <c r="D71" s="260"/>
      <c r="E71" s="260">
        <v>213</v>
      </c>
      <c r="F71" s="260"/>
      <c r="G71" s="375" t="s">
        <v>279</v>
      </c>
      <c r="H71" s="849" t="s">
        <v>221</v>
      </c>
      <c r="I71" s="354">
        <v>19</v>
      </c>
      <c r="J71" s="354">
        <v>18</v>
      </c>
      <c r="K71" s="354">
        <f t="shared" si="7"/>
        <v>94.73684210526315</v>
      </c>
      <c r="L71" s="188">
        <v>29646800.02</v>
      </c>
      <c r="M71" s="188">
        <v>29326312.350000001</v>
      </c>
      <c r="N71" s="188">
        <v>12699029.779999999</v>
      </c>
      <c r="O71" s="188">
        <v>12699029.779999999</v>
      </c>
      <c r="P71" s="360">
        <f t="shared" si="8"/>
        <v>98.918980565242137</v>
      </c>
      <c r="Q71" s="360">
        <f t="shared" si="9"/>
        <v>95.772157743557969</v>
      </c>
    </row>
    <row r="72" spans="1:17" s="11" customFormat="1" ht="24">
      <c r="A72" s="260"/>
      <c r="B72" s="260"/>
      <c r="C72" s="260"/>
      <c r="D72" s="260"/>
      <c r="E72" s="260">
        <v>215</v>
      </c>
      <c r="F72" s="260"/>
      <c r="G72" s="352" t="s">
        <v>280</v>
      </c>
      <c r="H72" s="353" t="s">
        <v>221</v>
      </c>
      <c r="I72" s="354">
        <v>11</v>
      </c>
      <c r="J72" s="354">
        <v>12</v>
      </c>
      <c r="K72" s="354">
        <f t="shared" si="7"/>
        <v>109.09090909090908</v>
      </c>
      <c r="L72" s="188">
        <v>3482256</v>
      </c>
      <c r="M72" s="188">
        <v>3481559.4899999998</v>
      </c>
      <c r="N72" s="188">
        <v>3447584.5</v>
      </c>
      <c r="O72" s="188">
        <v>3447584.5</v>
      </c>
      <c r="P72" s="360">
        <f t="shared" si="8"/>
        <v>99.979998311439473</v>
      </c>
      <c r="Q72" s="360">
        <f t="shared" si="9"/>
        <v>109.11273348003962</v>
      </c>
    </row>
    <row r="73" spans="1:17" s="11" customFormat="1" ht="24">
      <c r="A73" s="260"/>
      <c r="B73" s="260"/>
      <c r="C73" s="260"/>
      <c r="D73" s="260"/>
      <c r="E73" s="260">
        <v>216</v>
      </c>
      <c r="F73" s="260"/>
      <c r="G73" s="352" t="s">
        <v>281</v>
      </c>
      <c r="H73" s="353" t="s">
        <v>273</v>
      </c>
      <c r="I73" s="354">
        <v>18634</v>
      </c>
      <c r="J73" s="354">
        <f>6000+4787.1</f>
        <v>10787.1</v>
      </c>
      <c r="K73" s="354">
        <f t="shared" si="7"/>
        <v>57.889342062895786</v>
      </c>
      <c r="L73" s="188">
        <v>7132846</v>
      </c>
      <c r="M73" s="188">
        <v>7100228.9199999999</v>
      </c>
      <c r="N73" s="188">
        <v>6105623.5299999993</v>
      </c>
      <c r="O73" s="188">
        <v>6105623.5299999993</v>
      </c>
      <c r="P73" s="360">
        <f t="shared" si="8"/>
        <v>99.542719974607607</v>
      </c>
      <c r="Q73" s="360">
        <f t="shared" si="9"/>
        <v>58.155274516974018</v>
      </c>
    </row>
    <row r="74" spans="1:17" s="11" customFormat="1" ht="36">
      <c r="A74" s="196"/>
      <c r="B74" s="196"/>
      <c r="C74" s="196"/>
      <c r="D74" s="196"/>
      <c r="E74" s="196">
        <v>217</v>
      </c>
      <c r="F74" s="196"/>
      <c r="G74" s="398" t="s">
        <v>282</v>
      </c>
      <c r="H74" s="399" t="s">
        <v>221</v>
      </c>
      <c r="I74" s="400">
        <v>6</v>
      </c>
      <c r="J74" s="400">
        <v>6</v>
      </c>
      <c r="K74" s="400">
        <f t="shared" si="7"/>
        <v>100</v>
      </c>
      <c r="L74" s="401">
        <v>7033443</v>
      </c>
      <c r="M74" s="401">
        <v>6938613</v>
      </c>
      <c r="N74" s="401">
        <v>6649998.2799999993</v>
      </c>
      <c r="O74" s="401">
        <v>6649998.2799999993</v>
      </c>
      <c r="P74" s="402">
        <f t="shared" si="8"/>
        <v>98.651727183969513</v>
      </c>
      <c r="Q74" s="402">
        <f t="shared" si="9"/>
        <v>101.36669965596869</v>
      </c>
    </row>
    <row r="75" spans="1:17" s="11" customFormat="1" ht="36">
      <c r="A75" s="260"/>
      <c r="B75" s="260"/>
      <c r="C75" s="260"/>
      <c r="D75" s="260"/>
      <c r="E75" s="260">
        <v>218</v>
      </c>
      <c r="F75" s="260"/>
      <c r="G75" s="352" t="s">
        <v>283</v>
      </c>
      <c r="H75" s="353" t="s">
        <v>273</v>
      </c>
      <c r="I75" s="354">
        <v>144664.56</v>
      </c>
      <c r="J75" s="354">
        <f>69816+25229.57</f>
        <v>95045.57</v>
      </c>
      <c r="K75" s="354">
        <f t="shared" si="7"/>
        <v>65.700659511908114</v>
      </c>
      <c r="L75" s="188">
        <v>109816978.65000001</v>
      </c>
      <c r="M75" s="188">
        <v>98385068.48999998</v>
      </c>
      <c r="N75" s="188">
        <v>69064906.289999992</v>
      </c>
      <c r="O75" s="188">
        <v>69064906.289999992</v>
      </c>
      <c r="P75" s="360">
        <f t="shared" si="8"/>
        <v>89.590033981507617</v>
      </c>
      <c r="Q75" s="360">
        <f t="shared" si="9"/>
        <v>73.334785792657982</v>
      </c>
    </row>
    <row r="76" spans="1:17" s="11" customFormat="1" ht="24">
      <c r="A76" s="260"/>
      <c r="B76" s="260"/>
      <c r="C76" s="260"/>
      <c r="D76" s="260"/>
      <c r="E76" s="260">
        <v>219</v>
      </c>
      <c r="F76" s="260"/>
      <c r="G76" s="352" t="s">
        <v>284</v>
      </c>
      <c r="H76" s="354" t="s">
        <v>285</v>
      </c>
      <c r="I76" s="354">
        <v>54</v>
      </c>
      <c r="J76" s="354">
        <f>20+1912</f>
        <v>1932</v>
      </c>
      <c r="K76" s="354">
        <f t="shared" si="7"/>
        <v>3577.7777777777778</v>
      </c>
      <c r="L76" s="188">
        <v>204173709.64999998</v>
      </c>
      <c r="M76" s="188">
        <v>189152186.42000002</v>
      </c>
      <c r="N76" s="188">
        <v>178469476.07000002</v>
      </c>
      <c r="O76" s="188">
        <v>178469476.07000002</v>
      </c>
      <c r="P76" s="360">
        <f t="shared" si="8"/>
        <v>92.642773030989019</v>
      </c>
      <c r="Q76" s="360">
        <f t="shared" si="9"/>
        <v>3861.9070443638498</v>
      </c>
    </row>
    <row r="77" spans="1:17" s="11" customFormat="1">
      <c r="A77" s="260"/>
      <c r="B77" s="260"/>
      <c r="C77" s="260"/>
      <c r="D77" s="260"/>
      <c r="E77" s="260">
        <v>220</v>
      </c>
      <c r="F77" s="260"/>
      <c r="G77" s="352" t="s">
        <v>286</v>
      </c>
      <c r="H77" s="353" t="s">
        <v>275</v>
      </c>
      <c r="I77" s="354">
        <v>150</v>
      </c>
      <c r="J77" s="354">
        <v>159</v>
      </c>
      <c r="K77" s="354">
        <f t="shared" si="7"/>
        <v>106</v>
      </c>
      <c r="L77" s="188">
        <v>611600</v>
      </c>
      <c r="M77" s="188">
        <v>611600</v>
      </c>
      <c r="N77" s="188">
        <v>611600</v>
      </c>
      <c r="O77" s="188">
        <v>611600</v>
      </c>
      <c r="P77" s="360">
        <f t="shared" si="8"/>
        <v>100</v>
      </c>
      <c r="Q77" s="360">
        <f t="shared" si="9"/>
        <v>106</v>
      </c>
    </row>
    <row r="78" spans="1:17" s="11" customFormat="1">
      <c r="A78" s="193"/>
      <c r="B78" s="193"/>
      <c r="C78" s="260"/>
      <c r="D78" s="260">
        <v>3</v>
      </c>
      <c r="E78" s="260"/>
      <c r="F78" s="260"/>
      <c r="G78" s="352" t="s">
        <v>287</v>
      </c>
      <c r="H78" s="353"/>
      <c r="I78" s="354"/>
      <c r="J78" s="354"/>
      <c r="K78" s="354"/>
      <c r="L78" s="188">
        <f>L79</f>
        <v>39752682.679999992</v>
      </c>
      <c r="M78" s="188">
        <f>M79</f>
        <v>39522441.590000004</v>
      </c>
      <c r="N78" s="188">
        <f>N79</f>
        <v>32442207.539999999</v>
      </c>
      <c r="O78" s="188">
        <f>O79</f>
        <v>32442207.539999999</v>
      </c>
      <c r="P78" s="360"/>
      <c r="Q78" s="360"/>
    </row>
    <row r="79" spans="1:17" s="11" customFormat="1" ht="36">
      <c r="A79" s="193"/>
      <c r="B79" s="193"/>
      <c r="C79" s="260"/>
      <c r="D79" s="260"/>
      <c r="E79" s="260">
        <v>222</v>
      </c>
      <c r="F79" s="260"/>
      <c r="G79" s="352" t="s">
        <v>288</v>
      </c>
      <c r="H79" s="353" t="s">
        <v>278</v>
      </c>
      <c r="I79" s="354">
        <v>159478</v>
      </c>
      <c r="J79" s="354">
        <f>108950+108950</f>
        <v>217900</v>
      </c>
      <c r="K79" s="354">
        <f>J79/I79*100</f>
        <v>136.63326603042424</v>
      </c>
      <c r="L79" s="188">
        <v>39752682.679999992</v>
      </c>
      <c r="M79" s="188">
        <v>39522441.590000004</v>
      </c>
      <c r="N79" s="188">
        <v>32442207.539999999</v>
      </c>
      <c r="O79" s="188">
        <v>32442207.539999999</v>
      </c>
      <c r="P79" s="360">
        <f>IFERROR(M79/L79*100,0)</f>
        <v>99.420816220496675</v>
      </c>
      <c r="Q79" s="360">
        <f>IFERROR(K79/P79*100,0)</f>
        <v>137.42923386124426</v>
      </c>
    </row>
    <row r="80" spans="1:17" s="11" customFormat="1">
      <c r="A80" s="260"/>
      <c r="B80" s="260"/>
      <c r="C80" s="260"/>
      <c r="D80" s="260">
        <v>4</v>
      </c>
      <c r="E80" s="260"/>
      <c r="F80" s="260"/>
      <c r="G80" s="352" t="s">
        <v>289</v>
      </c>
      <c r="H80" s="353"/>
      <c r="I80" s="354"/>
      <c r="J80" s="354"/>
      <c r="K80" s="354"/>
      <c r="L80" s="188">
        <f>L81</f>
        <v>81746736.899999991</v>
      </c>
      <c r="M80" s="188">
        <f>M81</f>
        <v>79969406.689999998</v>
      </c>
      <c r="N80" s="188">
        <f>N81</f>
        <v>74594294.959999993</v>
      </c>
      <c r="O80" s="188">
        <f>O81</f>
        <v>74594294.959999993</v>
      </c>
      <c r="P80" s="360"/>
      <c r="Q80" s="360"/>
    </row>
    <row r="81" spans="1:17" s="11" customFormat="1">
      <c r="A81" s="193"/>
      <c r="B81" s="193"/>
      <c r="C81" s="260"/>
      <c r="D81" s="260"/>
      <c r="E81" s="260">
        <v>223</v>
      </c>
      <c r="F81" s="260"/>
      <c r="G81" s="352" t="s">
        <v>289</v>
      </c>
      <c r="H81" s="353" t="s">
        <v>290</v>
      </c>
      <c r="I81" s="354">
        <v>25657</v>
      </c>
      <c r="J81" s="354">
        <v>12989</v>
      </c>
      <c r="K81" s="354">
        <f>J81/I81*100</f>
        <v>50.625560275948089</v>
      </c>
      <c r="L81" s="188">
        <v>81746736.899999991</v>
      </c>
      <c r="M81" s="188">
        <v>79969406.689999998</v>
      </c>
      <c r="N81" s="188">
        <v>74594294.959999993</v>
      </c>
      <c r="O81" s="188">
        <v>74594294.959999993</v>
      </c>
      <c r="P81" s="360">
        <f>IFERROR(M81/L81*100,0)</f>
        <v>97.825808983453143</v>
      </c>
      <c r="Q81" s="360">
        <f>IFERROR(K81/P81*100,0)</f>
        <v>51.750719776323251</v>
      </c>
    </row>
    <row r="82" spans="1:17" s="11" customFormat="1">
      <c r="A82" s="193"/>
      <c r="B82" s="193"/>
      <c r="C82" s="260"/>
      <c r="D82" s="260">
        <v>5</v>
      </c>
      <c r="E82" s="260"/>
      <c r="F82" s="260"/>
      <c r="G82" s="352" t="s">
        <v>215</v>
      </c>
      <c r="H82" s="353"/>
      <c r="I82" s="354"/>
      <c r="J82" s="354"/>
      <c r="K82" s="354"/>
      <c r="L82" s="188">
        <f>L83</f>
        <v>17253157.170000002</v>
      </c>
      <c r="M82" s="188">
        <f>M83</f>
        <v>16962850.379999999</v>
      </c>
      <c r="N82" s="188">
        <f>N83</f>
        <v>9826064.4100000001</v>
      </c>
      <c r="O82" s="188">
        <f>O83</f>
        <v>9826064.4100000001</v>
      </c>
      <c r="P82" s="360"/>
      <c r="Q82" s="360"/>
    </row>
    <row r="83" spans="1:17" s="11" customFormat="1" ht="36">
      <c r="A83" s="193"/>
      <c r="B83" s="193"/>
      <c r="C83" s="260"/>
      <c r="D83" s="260"/>
      <c r="E83" s="260">
        <v>224</v>
      </c>
      <c r="F83" s="260"/>
      <c r="G83" s="352" t="s">
        <v>291</v>
      </c>
      <c r="H83" s="353" t="s">
        <v>292</v>
      </c>
      <c r="I83" s="354">
        <v>274</v>
      </c>
      <c r="J83" s="354">
        <f>120+33</f>
        <v>153</v>
      </c>
      <c r="K83" s="354">
        <f>J83/I83*100</f>
        <v>55.839416058394164</v>
      </c>
      <c r="L83" s="188">
        <v>17253157.170000002</v>
      </c>
      <c r="M83" s="188">
        <v>16962850.379999999</v>
      </c>
      <c r="N83" s="188">
        <v>9826064.4100000001</v>
      </c>
      <c r="O83" s="188">
        <v>9826064.4100000001</v>
      </c>
      <c r="P83" s="360">
        <f>IFERROR(M83/L83*100,0)</f>
        <v>98.317370049205891</v>
      </c>
      <c r="Q83" s="360">
        <f>IFERROR(K83/P83*100,0)</f>
        <v>56.795066864021734</v>
      </c>
    </row>
    <row r="84" spans="1:17" s="11" customFormat="1">
      <c r="A84" s="193"/>
      <c r="B84" s="193"/>
      <c r="C84" s="260"/>
      <c r="D84" s="260">
        <v>6</v>
      </c>
      <c r="E84" s="260"/>
      <c r="F84" s="260"/>
      <c r="G84" s="352" t="s">
        <v>215</v>
      </c>
      <c r="H84" s="353"/>
      <c r="I84" s="354"/>
      <c r="J84" s="354"/>
      <c r="K84" s="354"/>
      <c r="L84" s="188">
        <f>L85</f>
        <v>3425091.9799999995</v>
      </c>
      <c r="M84" s="188">
        <f>M85</f>
        <v>318466.18</v>
      </c>
      <c r="N84" s="188">
        <f>N85</f>
        <v>318466.18</v>
      </c>
      <c r="O84" s="188">
        <f>O85</f>
        <v>318466.18</v>
      </c>
      <c r="P84" s="360"/>
      <c r="Q84" s="360"/>
    </row>
    <row r="85" spans="1:17" s="11" customFormat="1">
      <c r="A85" s="193"/>
      <c r="B85" s="193"/>
      <c r="C85" s="260"/>
      <c r="D85" s="260"/>
      <c r="E85" s="260">
        <v>225</v>
      </c>
      <c r="F85" s="260"/>
      <c r="G85" s="352" t="s">
        <v>574</v>
      </c>
      <c r="H85" s="353" t="s">
        <v>217</v>
      </c>
      <c r="I85" s="354">
        <v>7135</v>
      </c>
      <c r="J85" s="354">
        <v>6524</v>
      </c>
      <c r="K85" s="354">
        <f>J85/I85*100</f>
        <v>91.436580238262081</v>
      </c>
      <c r="L85" s="188">
        <v>3425091.9799999995</v>
      </c>
      <c r="M85" s="188">
        <v>318466.18</v>
      </c>
      <c r="N85" s="188">
        <v>318466.18</v>
      </c>
      <c r="O85" s="188">
        <v>318466.18</v>
      </c>
      <c r="P85" s="360">
        <f>IFERROR(M85/L85*100,0)</f>
        <v>9.2980329246515598</v>
      </c>
      <c r="Q85" s="360">
        <f>IFERROR(K85/P85*100,0)</f>
        <v>983.39703654779896</v>
      </c>
    </row>
    <row r="86" spans="1:17" s="11" customFormat="1" ht="24">
      <c r="A86" s="193">
        <v>5</v>
      </c>
      <c r="B86" s="193"/>
      <c r="C86" s="260"/>
      <c r="D86" s="260"/>
      <c r="E86" s="260"/>
      <c r="F86" s="260"/>
      <c r="G86" s="352" t="s">
        <v>293</v>
      </c>
      <c r="H86" s="353"/>
      <c r="I86" s="354"/>
      <c r="J86" s="354"/>
      <c r="K86" s="354"/>
      <c r="L86" s="186">
        <f>L87</f>
        <v>507369540.60000002</v>
      </c>
      <c r="M86" s="186">
        <f>M87</f>
        <v>461984871.52999997</v>
      </c>
      <c r="N86" s="186">
        <f>N87</f>
        <v>443264766.91999996</v>
      </c>
      <c r="O86" s="186">
        <f>O87</f>
        <v>443264766.91999996</v>
      </c>
      <c r="P86" s="360"/>
      <c r="Q86" s="360"/>
    </row>
    <row r="87" spans="1:17" s="11" customFormat="1">
      <c r="A87" s="193"/>
      <c r="B87" s="193">
        <v>1</v>
      </c>
      <c r="C87" s="260"/>
      <c r="D87" s="260"/>
      <c r="E87" s="260"/>
      <c r="F87" s="260"/>
      <c r="G87" s="352" t="s">
        <v>207</v>
      </c>
      <c r="H87" s="353"/>
      <c r="I87" s="354"/>
      <c r="J87" s="354"/>
      <c r="K87" s="354"/>
      <c r="L87" s="188">
        <f>L88+L91</f>
        <v>507369540.60000002</v>
      </c>
      <c r="M87" s="188">
        <f>M88+M91</f>
        <v>461984871.52999997</v>
      </c>
      <c r="N87" s="188">
        <f>N88+N91</f>
        <v>443264766.91999996</v>
      </c>
      <c r="O87" s="188">
        <f>O88+O91</f>
        <v>443264766.91999996</v>
      </c>
      <c r="P87" s="360"/>
      <c r="Q87" s="360"/>
    </row>
    <row r="88" spans="1:17" s="11" customFormat="1" ht="24">
      <c r="A88" s="193"/>
      <c r="B88" s="193"/>
      <c r="C88" s="260">
        <v>3</v>
      </c>
      <c r="D88" s="260"/>
      <c r="E88" s="260"/>
      <c r="F88" s="260"/>
      <c r="G88" s="352" t="s">
        <v>294</v>
      </c>
      <c r="H88" s="353"/>
      <c r="I88" s="354"/>
      <c r="J88" s="354"/>
      <c r="K88" s="354"/>
      <c r="L88" s="188">
        <f t="shared" ref="L88:O89" si="10">L89</f>
        <v>270253953.99000001</v>
      </c>
      <c r="M88" s="188">
        <f t="shared" si="10"/>
        <v>259725744.58000001</v>
      </c>
      <c r="N88" s="188">
        <f t="shared" si="10"/>
        <v>251253254.44</v>
      </c>
      <c r="O88" s="188">
        <f t="shared" si="10"/>
        <v>251253254.44</v>
      </c>
      <c r="P88" s="360"/>
      <c r="Q88" s="360"/>
    </row>
    <row r="89" spans="1:17" s="11" customFormat="1">
      <c r="A89" s="193"/>
      <c r="B89" s="193"/>
      <c r="C89" s="260"/>
      <c r="D89" s="260">
        <v>1</v>
      </c>
      <c r="E89" s="260"/>
      <c r="F89" s="260"/>
      <c r="G89" s="352" t="s">
        <v>295</v>
      </c>
      <c r="H89" s="353"/>
      <c r="I89" s="354"/>
      <c r="J89" s="354"/>
      <c r="K89" s="354"/>
      <c r="L89" s="188">
        <f t="shared" si="10"/>
        <v>270253953.99000001</v>
      </c>
      <c r="M89" s="188">
        <f t="shared" si="10"/>
        <v>259725744.58000001</v>
      </c>
      <c r="N89" s="188">
        <f t="shared" si="10"/>
        <v>251253254.44</v>
      </c>
      <c r="O89" s="359">
        <f t="shared" si="10"/>
        <v>251253254.44</v>
      </c>
      <c r="P89" s="360"/>
      <c r="Q89" s="360"/>
    </row>
    <row r="90" spans="1:17" s="11" customFormat="1">
      <c r="A90" s="193"/>
      <c r="B90" s="193"/>
      <c r="C90" s="260"/>
      <c r="D90" s="260"/>
      <c r="E90" s="260">
        <v>204</v>
      </c>
      <c r="F90" s="260"/>
      <c r="G90" s="352" t="s">
        <v>296</v>
      </c>
      <c r="H90" s="353" t="s">
        <v>217</v>
      </c>
      <c r="I90" s="354">
        <v>1</v>
      </c>
      <c r="J90" s="354">
        <v>1</v>
      </c>
      <c r="K90" s="354">
        <f>J90/I90*100</f>
        <v>100</v>
      </c>
      <c r="L90" s="188">
        <v>270253953.99000001</v>
      </c>
      <c r="M90" s="188">
        <v>259725744.58000001</v>
      </c>
      <c r="N90" s="188">
        <v>251253254.44</v>
      </c>
      <c r="O90" s="188">
        <v>251253254.44</v>
      </c>
      <c r="P90" s="360">
        <f>IFERROR(M90/L90*100,0)</f>
        <v>96.104327335617981</v>
      </c>
      <c r="Q90" s="360">
        <f>IFERROR(K90/P90*100,0)</f>
        <v>104.05358715094842</v>
      </c>
    </row>
    <row r="91" spans="1:17" s="11" customFormat="1">
      <c r="A91" s="193"/>
      <c r="B91" s="193"/>
      <c r="C91" s="260">
        <v>8</v>
      </c>
      <c r="D91" s="260"/>
      <c r="E91" s="260"/>
      <c r="F91" s="260"/>
      <c r="G91" s="352" t="s">
        <v>297</v>
      </c>
      <c r="H91" s="353"/>
      <c r="I91" s="354"/>
      <c r="J91" s="354"/>
      <c r="K91" s="354"/>
      <c r="L91" s="188">
        <f t="shared" ref="L91:O92" si="11">L92</f>
        <v>237115586.61000004</v>
      </c>
      <c r="M91" s="188">
        <f t="shared" si="11"/>
        <v>202259126.94999996</v>
      </c>
      <c r="N91" s="188">
        <f t="shared" si="11"/>
        <v>192011512.47999993</v>
      </c>
      <c r="O91" s="188">
        <f t="shared" si="11"/>
        <v>192011512.47999993</v>
      </c>
      <c r="P91" s="360"/>
      <c r="Q91" s="360"/>
    </row>
    <row r="92" spans="1:17" s="11" customFormat="1">
      <c r="A92" s="193"/>
      <c r="B92" s="193"/>
      <c r="C92" s="260"/>
      <c r="D92" s="260">
        <v>5</v>
      </c>
      <c r="E92" s="260"/>
      <c r="F92" s="260"/>
      <c r="G92" s="352" t="s">
        <v>298</v>
      </c>
      <c r="H92" s="353"/>
      <c r="I92" s="354"/>
      <c r="J92" s="354"/>
      <c r="K92" s="354"/>
      <c r="L92" s="188">
        <f t="shared" si="11"/>
        <v>237115586.61000004</v>
      </c>
      <c r="M92" s="188">
        <f t="shared" si="11"/>
        <v>202259126.94999996</v>
      </c>
      <c r="N92" s="188">
        <f t="shared" si="11"/>
        <v>192011512.47999993</v>
      </c>
      <c r="O92" s="359">
        <f t="shared" si="11"/>
        <v>192011512.47999993</v>
      </c>
      <c r="P92" s="360"/>
      <c r="Q92" s="360"/>
    </row>
    <row r="93" spans="1:17" s="11" customFormat="1">
      <c r="A93" s="850"/>
      <c r="B93" s="850"/>
      <c r="C93" s="196"/>
      <c r="D93" s="196"/>
      <c r="E93" s="196">
        <v>201</v>
      </c>
      <c r="F93" s="196"/>
      <c r="G93" s="398" t="s">
        <v>299</v>
      </c>
      <c r="H93" s="399" t="s">
        <v>300</v>
      </c>
      <c r="I93" s="400">
        <v>1</v>
      </c>
      <c r="J93" s="400">
        <v>1</v>
      </c>
      <c r="K93" s="400">
        <f>J93/I93*100</f>
        <v>100</v>
      </c>
      <c r="L93" s="401">
        <v>237115586.61000004</v>
      </c>
      <c r="M93" s="401">
        <v>202259126.94999996</v>
      </c>
      <c r="N93" s="401">
        <v>192011512.47999993</v>
      </c>
      <c r="O93" s="401">
        <v>192011512.47999993</v>
      </c>
      <c r="P93" s="402">
        <f>IFERROR(M93/L93*100,0)</f>
        <v>85.299802447263474</v>
      </c>
      <c r="Q93" s="402">
        <f>IFERROR(K93/P93*100,0)</f>
        <v>117.23356576567092</v>
      </c>
    </row>
    <row r="94" spans="1:17" s="11" customFormat="1">
      <c r="A94" s="366"/>
      <c r="B94" s="367"/>
      <c r="C94" s="367"/>
      <c r="D94" s="367"/>
      <c r="E94" s="367"/>
      <c r="F94" s="367"/>
      <c r="G94" s="368"/>
      <c r="H94" s="369"/>
      <c r="I94" s="370"/>
      <c r="J94" s="371"/>
      <c r="K94" s="371"/>
      <c r="L94" s="372"/>
      <c r="M94" s="372"/>
      <c r="N94" s="372"/>
      <c r="O94" s="372"/>
      <c r="P94" s="372"/>
      <c r="Q94" s="372"/>
    </row>
    <row r="95" spans="1:17">
      <c r="A95" s="131"/>
      <c r="B95" s="132"/>
      <c r="C95" s="132"/>
      <c r="D95" s="132"/>
      <c r="E95" s="132"/>
      <c r="F95" s="132"/>
      <c r="G95" s="137" t="s">
        <v>301</v>
      </c>
      <c r="H95" s="133"/>
      <c r="I95" s="134"/>
      <c r="J95" s="135"/>
      <c r="K95" s="134"/>
      <c r="L95" s="138">
        <f>L8+L42+L50+L58+L86</f>
        <v>1785275586.2800002</v>
      </c>
      <c r="M95" s="138">
        <f>M8+M42+M50+M58+M86</f>
        <v>1671462388.9300001</v>
      </c>
      <c r="N95" s="138">
        <f>N8+N42+N50+N58+N86</f>
        <v>1546526316.1799998</v>
      </c>
      <c r="O95" s="138">
        <f>O8+O42+O50+O58+O86</f>
        <v>1546526316.1799998</v>
      </c>
      <c r="P95" s="139"/>
      <c r="Q95" s="136"/>
    </row>
    <row r="96" spans="1:17">
      <c r="A96" s="140"/>
      <c r="B96" s="141"/>
      <c r="C96" s="141"/>
      <c r="D96" s="140"/>
      <c r="E96" s="140"/>
      <c r="F96" s="140"/>
      <c r="G96" s="140"/>
      <c r="H96" s="142"/>
      <c r="I96" s="143"/>
      <c r="J96" s="143"/>
      <c r="K96" s="143"/>
      <c r="N96" s="144"/>
      <c r="O96" s="144"/>
      <c r="P96" s="144"/>
      <c r="Q96" s="144"/>
    </row>
    <row r="97" spans="12:13">
      <c r="L97" s="373"/>
      <c r="M97" s="373"/>
    </row>
  </sheetData>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rintOptions horizontalCentered="1"/>
  <pageMargins left="0.39370078740157483" right="0.39370078740157483" top="1.6535433070866143" bottom="0.47244094488188981" header="0.19685039370078741" footer="0.19685039370078741"/>
  <pageSetup scale="76" orientation="landscape" r:id="rId1"/>
  <headerFooter scaleWithDoc="0">
    <oddHeader>&amp;C&amp;G</oddHeader>
    <oddFooter>&amp;C&amp;G</oddFoot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141"/>
  <sheetViews>
    <sheetView showGridLines="0" view="pageLayout" topLeftCell="A109" zoomScaleNormal="80" zoomScaleSheetLayoutView="70" workbookViewId="0">
      <selection activeCell="C6" sqref="C6:C7"/>
    </sheetView>
  </sheetViews>
  <sheetFormatPr baseColWidth="10" defaultColWidth="9.28515625" defaultRowHeight="13.5"/>
  <cols>
    <col min="1" max="1" width="36.28515625" style="318" customWidth="1"/>
    <col min="2" max="2" width="50.5703125" style="498" customWidth="1"/>
    <col min="3" max="3" width="54" style="318" customWidth="1"/>
    <col min="4" max="4" width="12.5703125" style="318" bestFit="1" customWidth="1"/>
    <col min="5" max="7" width="20.140625" style="318" bestFit="1" customWidth="1"/>
    <col min="8" max="8" width="11.28515625" style="318" customWidth="1"/>
    <col min="9" max="9" width="9" style="318" bestFit="1" customWidth="1"/>
    <col min="10" max="16384" width="9.28515625" style="318"/>
  </cols>
  <sheetData>
    <row r="1" spans="1:16" ht="35.1" customHeight="1">
      <c r="A1" s="586" t="s">
        <v>37</v>
      </c>
      <c r="B1" s="587"/>
      <c r="C1" s="587"/>
      <c r="D1" s="587"/>
      <c r="E1" s="587"/>
      <c r="F1" s="587"/>
      <c r="G1" s="588"/>
    </row>
    <row r="2" spans="1:16" s="498" customFormat="1" ht="8.25" customHeight="1">
      <c r="A2" s="497"/>
      <c r="B2" s="497"/>
      <c r="C2" s="497"/>
      <c r="D2" s="497"/>
      <c r="E2" s="497"/>
      <c r="F2" s="497"/>
      <c r="G2" s="497"/>
    </row>
    <row r="3" spans="1:16" s="498" customFormat="1" ht="19.5" customHeight="1">
      <c r="A3" s="799" t="s">
        <v>408</v>
      </c>
      <c r="B3" s="800"/>
      <c r="C3" s="800"/>
      <c r="D3" s="800"/>
      <c r="E3" s="800"/>
      <c r="F3" s="800"/>
      <c r="G3" s="801"/>
      <c r="H3" s="318"/>
      <c r="I3" s="318"/>
      <c r="J3" s="318"/>
      <c r="K3" s="318"/>
      <c r="L3" s="318"/>
      <c r="M3" s="318"/>
      <c r="N3" s="318"/>
      <c r="O3" s="318"/>
      <c r="P3" s="318"/>
    </row>
    <row r="4" spans="1:16" s="498" customFormat="1" ht="19.5" customHeight="1">
      <c r="A4" s="814" t="s">
        <v>205</v>
      </c>
      <c r="B4" s="814"/>
      <c r="C4" s="814"/>
      <c r="D4" s="814"/>
      <c r="E4" s="814"/>
      <c r="F4" s="814"/>
      <c r="G4" s="814"/>
      <c r="H4" s="318"/>
      <c r="I4" s="318"/>
      <c r="J4" s="318"/>
      <c r="K4" s="318"/>
      <c r="L4" s="318"/>
      <c r="M4" s="318"/>
      <c r="N4" s="318"/>
      <c r="O4" s="318"/>
      <c r="P4" s="318"/>
    </row>
    <row r="5" spans="1:16" ht="9" customHeight="1"/>
    <row r="6" spans="1:16" ht="19.899999999999999" customHeight="1">
      <c r="A6" s="589" t="s">
        <v>39</v>
      </c>
      <c r="B6" s="589" t="s">
        <v>38</v>
      </c>
      <c r="C6" s="589" t="s">
        <v>16</v>
      </c>
      <c r="D6" s="589" t="s">
        <v>40</v>
      </c>
      <c r="E6" s="776" t="s">
        <v>99</v>
      </c>
      <c r="F6" s="777"/>
      <c r="G6" s="778"/>
    </row>
    <row r="7" spans="1:16" s="499" customFormat="1" ht="36" customHeight="1">
      <c r="A7" s="773"/>
      <c r="B7" s="773"/>
      <c r="C7" s="773"/>
      <c r="D7" s="773"/>
      <c r="E7" s="319" t="s">
        <v>164</v>
      </c>
      <c r="F7" s="319" t="s">
        <v>195</v>
      </c>
      <c r="G7" s="319" t="s">
        <v>41</v>
      </c>
    </row>
    <row r="8" spans="1:16">
      <c r="A8" s="321" t="s">
        <v>0</v>
      </c>
      <c r="B8" s="887" t="s">
        <v>1</v>
      </c>
      <c r="C8" s="321" t="s">
        <v>2</v>
      </c>
      <c r="D8" s="321" t="s">
        <v>6</v>
      </c>
      <c r="E8" s="321" t="s">
        <v>3</v>
      </c>
      <c r="F8" s="321" t="s">
        <v>4</v>
      </c>
      <c r="G8" s="321" t="s">
        <v>5</v>
      </c>
    </row>
    <row r="9" spans="1:16" ht="60" customHeight="1">
      <c r="A9" s="519" t="s">
        <v>1083</v>
      </c>
      <c r="B9" s="513" t="s">
        <v>1082</v>
      </c>
      <c r="C9" s="513" t="s">
        <v>1081</v>
      </c>
      <c r="D9" s="514">
        <f>(+G9/F9)</f>
        <v>0.98654779015233229</v>
      </c>
      <c r="E9" s="516">
        <v>412585</v>
      </c>
      <c r="F9" s="516">
        <v>412585</v>
      </c>
      <c r="G9" s="516">
        <v>407034.82</v>
      </c>
      <c r="H9" s="498"/>
      <c r="I9" s="517"/>
    </row>
    <row r="10" spans="1:16" ht="27">
      <c r="A10" s="513" t="s">
        <v>1080</v>
      </c>
      <c r="B10" s="513" t="s">
        <v>1079</v>
      </c>
      <c r="C10" s="513" t="s">
        <v>1078</v>
      </c>
      <c r="D10" s="514">
        <f>(+G10/F10)</f>
        <v>1</v>
      </c>
      <c r="E10" s="516">
        <v>412585</v>
      </c>
      <c r="F10" s="516">
        <v>412585</v>
      </c>
      <c r="G10" s="516">
        <v>412585</v>
      </c>
      <c r="H10" s="498"/>
      <c r="I10" s="517"/>
    </row>
    <row r="11" spans="1:16">
      <c r="A11" s="513" t="s">
        <v>1077</v>
      </c>
      <c r="B11" s="513" t="s">
        <v>1076</v>
      </c>
      <c r="C11" s="513" t="s">
        <v>1076</v>
      </c>
      <c r="D11" s="514">
        <f>(+G11/F11)</f>
        <v>0</v>
      </c>
      <c r="E11" s="516">
        <v>412585</v>
      </c>
      <c r="F11" s="516">
        <v>412585</v>
      </c>
      <c r="G11" s="516">
        <v>0</v>
      </c>
      <c r="H11" s="498"/>
      <c r="I11" s="517"/>
    </row>
    <row r="12" spans="1:16" ht="27">
      <c r="A12" s="513" t="s">
        <v>1075</v>
      </c>
      <c r="B12" s="513" t="s">
        <v>1074</v>
      </c>
      <c r="C12" s="513" t="s">
        <v>1074</v>
      </c>
      <c r="D12" s="514">
        <f>(+G12/F12)</f>
        <v>0.98642703927675512</v>
      </c>
      <c r="E12" s="516">
        <v>412585</v>
      </c>
      <c r="F12" s="516">
        <v>412585</v>
      </c>
      <c r="G12" s="516">
        <v>406985</v>
      </c>
      <c r="H12" s="498"/>
      <c r="I12" s="517"/>
    </row>
    <row r="13" spans="1:16" ht="84.75" customHeight="1">
      <c r="A13" s="513" t="s">
        <v>1073</v>
      </c>
      <c r="B13" s="513" t="s">
        <v>1072</v>
      </c>
      <c r="C13" s="513" t="s">
        <v>1071</v>
      </c>
      <c r="D13" s="514">
        <f>(+G13/F13)</f>
        <v>0.98503001805688517</v>
      </c>
      <c r="E13" s="516">
        <v>412585</v>
      </c>
      <c r="F13" s="516">
        <v>412585</v>
      </c>
      <c r="G13" s="516">
        <v>406408.61</v>
      </c>
      <c r="H13" s="498"/>
      <c r="I13" s="517"/>
    </row>
    <row r="14" spans="1:16" ht="27">
      <c r="A14" s="513" t="s">
        <v>1070</v>
      </c>
      <c r="B14" s="513" t="s">
        <v>1069</v>
      </c>
      <c r="C14" s="513" t="s">
        <v>1069</v>
      </c>
      <c r="D14" s="514">
        <f>(+G14/F14)</f>
        <v>0.97087378358398868</v>
      </c>
      <c r="E14" s="516">
        <v>412585</v>
      </c>
      <c r="F14" s="516">
        <v>412585</v>
      </c>
      <c r="G14" s="516">
        <v>400567.95999999996</v>
      </c>
      <c r="H14" s="498"/>
      <c r="I14" s="517"/>
    </row>
    <row r="15" spans="1:16" ht="27">
      <c r="A15" s="513" t="s">
        <v>1068</v>
      </c>
      <c r="B15" s="513" t="s">
        <v>1067</v>
      </c>
      <c r="C15" s="513" t="s">
        <v>1066</v>
      </c>
      <c r="D15" s="514">
        <f>(+G15/F15)</f>
        <v>0</v>
      </c>
      <c r="E15" s="516">
        <v>412585</v>
      </c>
      <c r="F15" s="516">
        <v>412585</v>
      </c>
      <c r="G15" s="516">
        <v>0</v>
      </c>
      <c r="H15" s="498"/>
      <c r="I15" s="517"/>
    </row>
    <row r="16" spans="1:16" ht="27">
      <c r="A16" s="513" t="s">
        <v>1065</v>
      </c>
      <c r="B16" s="513" t="s">
        <v>1064</v>
      </c>
      <c r="C16" s="513" t="s">
        <v>1064</v>
      </c>
      <c r="D16" s="514">
        <f>(+G16/F16)</f>
        <v>0.98861323121296218</v>
      </c>
      <c r="E16" s="516">
        <v>412585</v>
      </c>
      <c r="F16" s="516">
        <v>412585</v>
      </c>
      <c r="G16" s="516">
        <v>407886.99</v>
      </c>
      <c r="H16" s="498"/>
      <c r="I16" s="517"/>
    </row>
    <row r="17" spans="1:9">
      <c r="A17" s="513" t="s">
        <v>1063</v>
      </c>
      <c r="B17" s="513" t="s">
        <v>869</v>
      </c>
      <c r="C17" s="513" t="s">
        <v>868</v>
      </c>
      <c r="D17" s="514">
        <f>(+G17/F17)</f>
        <v>0</v>
      </c>
      <c r="E17" s="516">
        <v>412585</v>
      </c>
      <c r="F17" s="516">
        <v>412585</v>
      </c>
      <c r="G17" s="516">
        <v>0</v>
      </c>
      <c r="H17" s="498"/>
      <c r="I17" s="517"/>
    </row>
    <row r="18" spans="1:9">
      <c r="A18" s="513" t="s">
        <v>1062</v>
      </c>
      <c r="B18" s="513" t="s">
        <v>1061</v>
      </c>
      <c r="C18" s="513" t="s">
        <v>1061</v>
      </c>
      <c r="D18" s="514">
        <f>(+G18/F18)</f>
        <v>0.99432349697638067</v>
      </c>
      <c r="E18" s="516">
        <v>412585</v>
      </c>
      <c r="F18" s="516">
        <v>412585</v>
      </c>
      <c r="G18" s="516">
        <v>410242.96</v>
      </c>
      <c r="H18" s="498"/>
      <c r="I18" s="517"/>
    </row>
    <row r="19" spans="1:9">
      <c r="A19" s="513" t="s">
        <v>1060</v>
      </c>
      <c r="B19" s="513" t="s">
        <v>1059</v>
      </c>
      <c r="C19" s="513" t="s">
        <v>1059</v>
      </c>
      <c r="D19" s="514">
        <f>(+G19/F19)</f>
        <v>0.99884242034974613</v>
      </c>
      <c r="E19" s="516">
        <v>412585</v>
      </c>
      <c r="F19" s="516">
        <v>412585</v>
      </c>
      <c r="G19" s="516">
        <v>412107.4</v>
      </c>
      <c r="H19" s="498"/>
      <c r="I19" s="517"/>
    </row>
    <row r="20" spans="1:9">
      <c r="A20" s="513" t="s">
        <v>1058</v>
      </c>
      <c r="B20" s="513" t="s">
        <v>1057</v>
      </c>
      <c r="C20" s="513" t="s">
        <v>1057</v>
      </c>
      <c r="D20" s="514">
        <f>(+G20/F20)</f>
        <v>0.96807167008010464</v>
      </c>
      <c r="E20" s="516">
        <v>412585</v>
      </c>
      <c r="F20" s="516">
        <v>412585</v>
      </c>
      <c r="G20" s="516">
        <v>399411.85</v>
      </c>
      <c r="H20" s="498"/>
      <c r="I20" s="517"/>
    </row>
    <row r="21" spans="1:9" ht="27">
      <c r="A21" s="513" t="s">
        <v>1056</v>
      </c>
      <c r="B21" s="513" t="s">
        <v>1055</v>
      </c>
      <c r="C21" s="513" t="s">
        <v>1055</v>
      </c>
      <c r="D21" s="514">
        <f>(+G21/F21)</f>
        <v>0</v>
      </c>
      <c r="E21" s="516">
        <v>412585</v>
      </c>
      <c r="F21" s="516">
        <v>412585</v>
      </c>
      <c r="G21" s="516">
        <v>0</v>
      </c>
      <c r="H21" s="498"/>
      <c r="I21" s="517"/>
    </row>
    <row r="22" spans="1:9" ht="27">
      <c r="A22" s="513" t="s">
        <v>1054</v>
      </c>
      <c r="B22" s="513" t="s">
        <v>1053</v>
      </c>
      <c r="C22" s="513" t="s">
        <v>1053</v>
      </c>
      <c r="D22" s="514">
        <f>(+G22/F22)</f>
        <v>0.98861325545039203</v>
      </c>
      <c r="E22" s="516">
        <v>412585</v>
      </c>
      <c r="F22" s="516">
        <v>412585</v>
      </c>
      <c r="G22" s="516">
        <v>407887</v>
      </c>
      <c r="H22" s="498"/>
      <c r="I22" s="517"/>
    </row>
    <row r="23" spans="1:9" ht="27">
      <c r="A23" s="513" t="s">
        <v>1052</v>
      </c>
      <c r="B23" s="513" t="s">
        <v>1051</v>
      </c>
      <c r="C23" s="513" t="s">
        <v>1050</v>
      </c>
      <c r="D23" s="514">
        <f>(+G23/F23)</f>
        <v>0</v>
      </c>
      <c r="E23" s="516">
        <v>412585</v>
      </c>
      <c r="F23" s="516">
        <v>412585</v>
      </c>
      <c r="G23" s="516">
        <v>0</v>
      </c>
      <c r="H23" s="498"/>
      <c r="I23" s="517"/>
    </row>
    <row r="24" spans="1:9" ht="27">
      <c r="A24" s="513" t="s">
        <v>1049</v>
      </c>
      <c r="B24" s="513" t="s">
        <v>1048</v>
      </c>
      <c r="C24" s="513" t="s">
        <v>1048</v>
      </c>
      <c r="D24" s="514">
        <f>(+G24/F24)</f>
        <v>0.98170815710702042</v>
      </c>
      <c r="E24" s="516">
        <v>412585</v>
      </c>
      <c r="F24" s="516">
        <v>412585</v>
      </c>
      <c r="G24" s="516">
        <v>405038.06</v>
      </c>
      <c r="H24" s="498"/>
      <c r="I24" s="517"/>
    </row>
    <row r="25" spans="1:9" ht="27">
      <c r="A25" s="513" t="s">
        <v>1047</v>
      </c>
      <c r="B25" s="513" t="s">
        <v>1046</v>
      </c>
      <c r="C25" s="513" t="s">
        <v>1046</v>
      </c>
      <c r="D25" s="514">
        <f>(+G25/F25)</f>
        <v>0.99907061575190559</v>
      </c>
      <c r="E25" s="516">
        <v>412585</v>
      </c>
      <c r="F25" s="516">
        <v>412585</v>
      </c>
      <c r="G25" s="516">
        <v>412201.55</v>
      </c>
      <c r="H25" s="498"/>
      <c r="I25" s="517"/>
    </row>
    <row r="26" spans="1:9" ht="40.5">
      <c r="A26" s="513" t="s">
        <v>1045</v>
      </c>
      <c r="B26" s="513" t="s">
        <v>1044</v>
      </c>
      <c r="C26" s="513" t="s">
        <v>1043</v>
      </c>
      <c r="D26" s="514">
        <f>(+G26/F26)</f>
        <v>0.97899829126119464</v>
      </c>
      <c r="E26" s="516">
        <v>412585</v>
      </c>
      <c r="F26" s="516">
        <v>412585</v>
      </c>
      <c r="G26" s="516">
        <v>403920.01</v>
      </c>
      <c r="H26" s="498"/>
      <c r="I26" s="517"/>
    </row>
    <row r="27" spans="1:9" ht="27">
      <c r="A27" s="513" t="s">
        <v>1042</v>
      </c>
      <c r="B27" s="513" t="s">
        <v>1041</v>
      </c>
      <c r="C27" s="513" t="s">
        <v>1041</v>
      </c>
      <c r="D27" s="514">
        <f>(+G27/F27)</f>
        <v>0.99788831392319155</v>
      </c>
      <c r="E27" s="516">
        <v>412585</v>
      </c>
      <c r="F27" s="516">
        <v>412585</v>
      </c>
      <c r="G27" s="516">
        <v>411713.75</v>
      </c>
      <c r="H27" s="498"/>
      <c r="I27" s="517"/>
    </row>
    <row r="28" spans="1:9">
      <c r="A28" s="513" t="s">
        <v>1040</v>
      </c>
      <c r="B28" s="513" t="s">
        <v>1039</v>
      </c>
      <c r="C28" s="513" t="s">
        <v>1039</v>
      </c>
      <c r="D28" s="514">
        <f>(+G28/F28)</f>
        <v>1</v>
      </c>
      <c r="E28" s="516">
        <v>412585</v>
      </c>
      <c r="F28" s="516">
        <v>412585</v>
      </c>
      <c r="G28" s="516">
        <v>412585</v>
      </c>
      <c r="H28" s="498"/>
      <c r="I28" s="517"/>
    </row>
    <row r="29" spans="1:9" ht="27">
      <c r="A29" s="513" t="s">
        <v>1038</v>
      </c>
      <c r="B29" s="513" t="s">
        <v>1037</v>
      </c>
      <c r="C29" s="513" t="s">
        <v>1037</v>
      </c>
      <c r="D29" s="514">
        <f>(+G29/F29)</f>
        <v>0</v>
      </c>
      <c r="E29" s="516">
        <v>412585</v>
      </c>
      <c r="F29" s="516">
        <v>412585</v>
      </c>
      <c r="G29" s="516">
        <v>0</v>
      </c>
      <c r="H29" s="498"/>
      <c r="I29" s="517"/>
    </row>
    <row r="30" spans="1:9" ht="27">
      <c r="A30" s="513" t="s">
        <v>1036</v>
      </c>
      <c r="B30" s="513" t="s">
        <v>1035</v>
      </c>
      <c r="C30" s="513" t="s">
        <v>1035</v>
      </c>
      <c r="D30" s="514">
        <f>(+G30/F30)</f>
        <v>0</v>
      </c>
      <c r="E30" s="516">
        <v>412585</v>
      </c>
      <c r="F30" s="516">
        <v>412585</v>
      </c>
      <c r="G30" s="516">
        <v>0</v>
      </c>
      <c r="H30" s="498"/>
      <c r="I30" s="517"/>
    </row>
    <row r="31" spans="1:9" ht="40.5">
      <c r="A31" s="513" t="s">
        <v>1034</v>
      </c>
      <c r="B31" s="513" t="s">
        <v>1033</v>
      </c>
      <c r="C31" s="513" t="s">
        <v>1032</v>
      </c>
      <c r="D31" s="514">
        <f>(+G31/F31)</f>
        <v>0</v>
      </c>
      <c r="E31" s="516">
        <v>412585</v>
      </c>
      <c r="F31" s="516">
        <v>412585</v>
      </c>
      <c r="G31" s="516">
        <v>0</v>
      </c>
      <c r="H31" s="498"/>
      <c r="I31" s="517"/>
    </row>
    <row r="32" spans="1:9" ht="54.75" customHeight="1">
      <c r="A32" s="513" t="s">
        <v>1031</v>
      </c>
      <c r="B32" s="513" t="s">
        <v>1030</v>
      </c>
      <c r="C32" s="513" t="s">
        <v>1029</v>
      </c>
      <c r="D32" s="514">
        <f>(+G32/F32)</f>
        <v>0.99577892346138641</v>
      </c>
      <c r="E32" s="516">
        <v>412563</v>
      </c>
      <c r="F32" s="516">
        <v>412563</v>
      </c>
      <c r="G32" s="516">
        <v>410821.54</v>
      </c>
      <c r="H32" s="498"/>
      <c r="I32" s="517"/>
    </row>
    <row r="33" spans="1:9" ht="27">
      <c r="A33" s="886" t="s">
        <v>1028</v>
      </c>
      <c r="B33" s="513" t="s">
        <v>1027</v>
      </c>
      <c r="C33" s="513" t="s">
        <v>1027</v>
      </c>
      <c r="D33" s="514">
        <f>(+G33/F33)</f>
        <v>0</v>
      </c>
      <c r="E33" s="516">
        <v>412585</v>
      </c>
      <c r="F33" s="516">
        <v>412585</v>
      </c>
      <c r="G33" s="516">
        <v>0</v>
      </c>
      <c r="H33" s="498"/>
      <c r="I33" s="517"/>
    </row>
    <row r="34" spans="1:9" ht="17.25" customHeight="1">
      <c r="A34" s="886" t="s">
        <v>1026</v>
      </c>
      <c r="B34" s="513" t="s">
        <v>1025</v>
      </c>
      <c r="C34" s="513" t="s">
        <v>1025</v>
      </c>
      <c r="D34" s="514">
        <f>(+G34/F34)</f>
        <v>0.94138495097979813</v>
      </c>
      <c r="E34" s="516">
        <v>412585</v>
      </c>
      <c r="F34" s="516">
        <v>412585</v>
      </c>
      <c r="G34" s="516">
        <v>388401.31</v>
      </c>
      <c r="H34" s="498"/>
      <c r="I34" s="517"/>
    </row>
    <row r="35" spans="1:9" ht="67.5">
      <c r="A35" s="886" t="s">
        <v>1024</v>
      </c>
      <c r="B35" s="513" t="s">
        <v>1023</v>
      </c>
      <c r="C35" s="513" t="s">
        <v>1022</v>
      </c>
      <c r="D35" s="514">
        <f>(+G35/F35)</f>
        <v>0</v>
      </c>
      <c r="E35" s="516">
        <v>412585</v>
      </c>
      <c r="F35" s="516">
        <v>412585</v>
      </c>
      <c r="G35" s="516">
        <v>0</v>
      </c>
      <c r="H35" s="498"/>
      <c r="I35" s="517"/>
    </row>
    <row r="36" spans="1:9" ht="27">
      <c r="A36" s="886" t="s">
        <v>1021</v>
      </c>
      <c r="B36" s="513" t="s">
        <v>1020</v>
      </c>
      <c r="C36" s="513" t="s">
        <v>1019</v>
      </c>
      <c r="D36" s="514">
        <f>(+G36/F36)</f>
        <v>0.98866863797762883</v>
      </c>
      <c r="E36" s="516">
        <v>412585</v>
      </c>
      <c r="F36" s="516">
        <v>412585</v>
      </c>
      <c r="G36" s="516">
        <v>407909.85</v>
      </c>
      <c r="H36" s="498"/>
      <c r="I36" s="517"/>
    </row>
    <row r="37" spans="1:9" ht="40.5">
      <c r="A37" s="513" t="s">
        <v>1018</v>
      </c>
      <c r="B37" s="513" t="s">
        <v>1017</v>
      </c>
      <c r="C37" s="513" t="s">
        <v>1017</v>
      </c>
      <c r="D37" s="514">
        <f>(+G37/F37)</f>
        <v>0</v>
      </c>
      <c r="E37" s="516">
        <v>412585</v>
      </c>
      <c r="F37" s="516">
        <v>412585</v>
      </c>
      <c r="G37" s="516">
        <v>0</v>
      </c>
      <c r="H37" s="498"/>
      <c r="I37" s="517"/>
    </row>
    <row r="38" spans="1:9" ht="27">
      <c r="A38" s="513" t="s">
        <v>1016</v>
      </c>
      <c r="B38" s="513" t="s">
        <v>1015</v>
      </c>
      <c r="C38" s="513" t="s">
        <v>1015</v>
      </c>
      <c r="D38" s="514">
        <f>(+G38/F38)</f>
        <v>0</v>
      </c>
      <c r="E38" s="516">
        <v>412585</v>
      </c>
      <c r="F38" s="516">
        <v>412585</v>
      </c>
      <c r="G38" s="516">
        <v>0</v>
      </c>
      <c r="H38" s="498"/>
      <c r="I38" s="517"/>
    </row>
    <row r="39" spans="1:9" ht="27">
      <c r="A39" s="513" t="s">
        <v>1014</v>
      </c>
      <c r="B39" s="513" t="s">
        <v>1013</v>
      </c>
      <c r="C39" s="513" t="s">
        <v>1012</v>
      </c>
      <c r="D39" s="514">
        <f>(+G39/F39)</f>
        <v>0</v>
      </c>
      <c r="E39" s="516">
        <v>412585</v>
      </c>
      <c r="F39" s="516">
        <v>412585</v>
      </c>
      <c r="G39" s="516">
        <v>0</v>
      </c>
      <c r="H39" s="498"/>
      <c r="I39" s="517"/>
    </row>
    <row r="40" spans="1:9">
      <c r="A40" s="513" t="s">
        <v>1011</v>
      </c>
      <c r="B40" s="513" t="s">
        <v>1010</v>
      </c>
      <c r="C40" s="513" t="s">
        <v>1010</v>
      </c>
      <c r="D40" s="514">
        <f>(+G40/F40)</f>
        <v>0.99899705515227166</v>
      </c>
      <c r="E40" s="516">
        <v>412585</v>
      </c>
      <c r="F40" s="516">
        <v>412585</v>
      </c>
      <c r="G40" s="516">
        <v>412171.2</v>
      </c>
      <c r="H40" s="498"/>
      <c r="I40" s="517"/>
    </row>
    <row r="41" spans="1:9">
      <c r="A41" s="513" t="s">
        <v>1009</v>
      </c>
      <c r="B41" s="513" t="s">
        <v>1008</v>
      </c>
      <c r="C41" s="513" t="s">
        <v>1008</v>
      </c>
      <c r="D41" s="514">
        <f>(+G41/F41)</f>
        <v>0</v>
      </c>
      <c r="E41" s="516">
        <v>412585</v>
      </c>
      <c r="F41" s="516">
        <v>412585</v>
      </c>
      <c r="G41" s="516">
        <v>0</v>
      </c>
      <c r="H41" s="498"/>
      <c r="I41" s="517"/>
    </row>
    <row r="42" spans="1:9" ht="27">
      <c r="A42" s="513" t="s">
        <v>1007</v>
      </c>
      <c r="B42" s="513" t="s">
        <v>1006</v>
      </c>
      <c r="C42" s="513" t="s">
        <v>1006</v>
      </c>
      <c r="D42" s="514">
        <f>(+G42/F42)</f>
        <v>0.99458904225795897</v>
      </c>
      <c r="E42" s="516">
        <v>412585</v>
      </c>
      <c r="F42" s="516">
        <v>412585</v>
      </c>
      <c r="G42" s="516">
        <v>410352.52</v>
      </c>
      <c r="H42" s="498"/>
      <c r="I42" s="517"/>
    </row>
    <row r="43" spans="1:9" ht="27">
      <c r="A43" s="513" t="s">
        <v>1005</v>
      </c>
      <c r="B43" s="513" t="s">
        <v>1004</v>
      </c>
      <c r="C43" s="513" t="s">
        <v>1004</v>
      </c>
      <c r="D43" s="514">
        <f>(+G43/F43)</f>
        <v>0.99080245282790214</v>
      </c>
      <c r="E43" s="516">
        <v>412585</v>
      </c>
      <c r="F43" s="516">
        <v>412585</v>
      </c>
      <c r="G43" s="516">
        <v>408790.23</v>
      </c>
      <c r="H43" s="498"/>
      <c r="I43" s="517"/>
    </row>
    <row r="44" spans="1:9">
      <c r="A44" s="513" t="s">
        <v>1003</v>
      </c>
      <c r="B44" s="513" t="s">
        <v>1002</v>
      </c>
      <c r="C44" s="513" t="s">
        <v>1002</v>
      </c>
      <c r="D44" s="514">
        <f>(+G44/F44)</f>
        <v>0.99244233309499863</v>
      </c>
      <c r="E44" s="516">
        <v>412585</v>
      </c>
      <c r="F44" s="516">
        <v>412585</v>
      </c>
      <c r="G44" s="516">
        <v>409466.82</v>
      </c>
      <c r="H44" s="498"/>
      <c r="I44" s="517"/>
    </row>
    <row r="45" spans="1:9" ht="27">
      <c r="A45" s="513" t="s">
        <v>1001</v>
      </c>
      <c r="B45" s="513" t="s">
        <v>1000</v>
      </c>
      <c r="C45" s="513" t="s">
        <v>1000</v>
      </c>
      <c r="D45" s="514">
        <f>(+G45/F45)</f>
        <v>0</v>
      </c>
      <c r="E45" s="516">
        <v>412585</v>
      </c>
      <c r="F45" s="516">
        <v>412585</v>
      </c>
      <c r="G45" s="516">
        <v>0</v>
      </c>
      <c r="H45" s="498"/>
      <c r="I45" s="517"/>
    </row>
    <row r="46" spans="1:9" ht="40.5">
      <c r="A46" s="513" t="s">
        <v>999</v>
      </c>
      <c r="B46" s="513" t="s">
        <v>998</v>
      </c>
      <c r="C46" s="513" t="s">
        <v>998</v>
      </c>
      <c r="D46" s="514">
        <f>(+G46/F46)</f>
        <v>0.99395995976586637</v>
      </c>
      <c r="E46" s="516">
        <v>412585</v>
      </c>
      <c r="F46" s="516">
        <v>412585</v>
      </c>
      <c r="G46" s="516">
        <v>410092.97</v>
      </c>
      <c r="H46" s="498"/>
      <c r="I46" s="517"/>
    </row>
    <row r="47" spans="1:9" ht="40.5">
      <c r="A47" s="513" t="s">
        <v>997</v>
      </c>
      <c r="B47" s="513" t="s">
        <v>996</v>
      </c>
      <c r="C47" s="513" t="s">
        <v>996</v>
      </c>
      <c r="D47" s="514">
        <f>(+G47/F47)</f>
        <v>0.97899829126119464</v>
      </c>
      <c r="E47" s="516">
        <v>412585</v>
      </c>
      <c r="F47" s="516">
        <v>412585</v>
      </c>
      <c r="G47" s="516">
        <v>403920.01</v>
      </c>
      <c r="H47" s="498"/>
      <c r="I47" s="517"/>
    </row>
    <row r="48" spans="1:9" ht="67.5">
      <c r="A48" s="513" t="s">
        <v>995</v>
      </c>
      <c r="B48" s="513" t="s">
        <v>994</v>
      </c>
      <c r="C48" s="513" t="s">
        <v>993</v>
      </c>
      <c r="D48" s="514">
        <f>(+G48/F48)</f>
        <v>0.99995869941951365</v>
      </c>
      <c r="E48" s="516">
        <v>412585</v>
      </c>
      <c r="F48" s="516">
        <v>412585</v>
      </c>
      <c r="G48" s="516">
        <v>412567.96</v>
      </c>
      <c r="H48" s="498"/>
      <c r="I48" s="517"/>
    </row>
    <row r="49" spans="1:9" ht="54">
      <c r="A49" s="513" t="s">
        <v>992</v>
      </c>
      <c r="B49" s="513" t="s">
        <v>991</v>
      </c>
      <c r="C49" s="513" t="s">
        <v>990</v>
      </c>
      <c r="D49" s="514">
        <f>(+G49/F49)</f>
        <v>0.99705023207339083</v>
      </c>
      <c r="E49" s="516">
        <v>412585</v>
      </c>
      <c r="F49" s="516">
        <v>412585</v>
      </c>
      <c r="G49" s="516">
        <v>411367.97</v>
      </c>
      <c r="H49" s="498"/>
      <c r="I49" s="517"/>
    </row>
    <row r="50" spans="1:9" ht="27">
      <c r="A50" s="513" t="s">
        <v>989</v>
      </c>
      <c r="B50" s="513" t="s">
        <v>988</v>
      </c>
      <c r="C50" s="513" t="s">
        <v>988</v>
      </c>
      <c r="D50" s="514">
        <f>(+G50/F50)</f>
        <v>0.90669127573712094</v>
      </c>
      <c r="E50" s="516">
        <v>412585</v>
      </c>
      <c r="F50" s="516">
        <v>412585</v>
      </c>
      <c r="G50" s="516">
        <v>374087.22000000003</v>
      </c>
      <c r="H50" s="498"/>
      <c r="I50" s="517"/>
    </row>
    <row r="51" spans="1:9" ht="27">
      <c r="A51" s="513" t="s">
        <v>987</v>
      </c>
      <c r="B51" s="513" t="s">
        <v>986</v>
      </c>
      <c r="C51" s="513" t="s">
        <v>986</v>
      </c>
      <c r="D51" s="514">
        <f>(+G51/F51)</f>
        <v>0</v>
      </c>
      <c r="E51" s="516">
        <v>412585</v>
      </c>
      <c r="F51" s="516">
        <v>412585</v>
      </c>
      <c r="G51" s="516">
        <v>0</v>
      </c>
      <c r="H51" s="498"/>
      <c r="I51" s="517"/>
    </row>
    <row r="52" spans="1:9" ht="27">
      <c r="A52" s="513" t="s">
        <v>985</v>
      </c>
      <c r="B52" s="513" t="s">
        <v>984</v>
      </c>
      <c r="C52" s="513" t="s">
        <v>984</v>
      </c>
      <c r="D52" s="514">
        <f>(+G52/F52)</f>
        <v>0.99328884957039154</v>
      </c>
      <c r="E52" s="516">
        <v>412585</v>
      </c>
      <c r="F52" s="516">
        <v>412585</v>
      </c>
      <c r="G52" s="516">
        <v>409816.08</v>
      </c>
      <c r="H52" s="498"/>
      <c r="I52" s="517"/>
    </row>
    <row r="53" spans="1:9" ht="27">
      <c r="A53" s="513" t="s">
        <v>983</v>
      </c>
      <c r="B53" s="513" t="s">
        <v>982</v>
      </c>
      <c r="C53" s="513" t="s">
        <v>982</v>
      </c>
      <c r="D53" s="514">
        <f>(+G53/F53)</f>
        <v>0.99075618357429385</v>
      </c>
      <c r="E53" s="516">
        <v>412585</v>
      </c>
      <c r="F53" s="516">
        <v>412585</v>
      </c>
      <c r="G53" s="516">
        <v>408771.14</v>
      </c>
      <c r="H53" s="498"/>
      <c r="I53" s="517"/>
    </row>
    <row r="54" spans="1:9" ht="27">
      <c r="A54" s="513" t="s">
        <v>981</v>
      </c>
      <c r="B54" s="513" t="s">
        <v>980</v>
      </c>
      <c r="C54" s="513" t="s">
        <v>980</v>
      </c>
      <c r="D54" s="514">
        <f>(+G54/F54)</f>
        <v>0.99941675048777823</v>
      </c>
      <c r="E54" s="516">
        <v>412585</v>
      </c>
      <c r="F54" s="516">
        <v>412585</v>
      </c>
      <c r="G54" s="516">
        <v>412344.36</v>
      </c>
      <c r="H54" s="498"/>
      <c r="I54" s="517"/>
    </row>
    <row r="55" spans="1:9" ht="27">
      <c r="A55" s="513" t="s">
        <v>979</v>
      </c>
      <c r="B55" s="513" t="s">
        <v>978</v>
      </c>
      <c r="C55" s="513" t="s">
        <v>978</v>
      </c>
      <c r="D55" s="514">
        <f>(+G55/F55)</f>
        <v>0</v>
      </c>
      <c r="E55" s="516">
        <v>412585</v>
      </c>
      <c r="F55" s="516">
        <v>412585</v>
      </c>
      <c r="G55" s="516">
        <v>0</v>
      </c>
      <c r="H55" s="498"/>
      <c r="I55" s="517"/>
    </row>
    <row r="56" spans="1:9" ht="27">
      <c r="A56" s="513" t="s">
        <v>977</v>
      </c>
      <c r="B56" s="513" t="s">
        <v>976</v>
      </c>
      <c r="C56" s="513" t="s">
        <v>976</v>
      </c>
      <c r="D56" s="514">
        <f>(+G56/F56)</f>
        <v>0.98762916732309702</v>
      </c>
      <c r="E56" s="516">
        <v>412585</v>
      </c>
      <c r="F56" s="516">
        <v>412585</v>
      </c>
      <c r="G56" s="516">
        <v>407480.98</v>
      </c>
      <c r="H56" s="498"/>
      <c r="I56" s="517"/>
    </row>
    <row r="57" spans="1:9" ht="27">
      <c r="A57" s="513" t="s">
        <v>975</v>
      </c>
      <c r="B57" s="513" t="s">
        <v>974</v>
      </c>
      <c r="C57" s="513" t="s">
        <v>974</v>
      </c>
      <c r="D57" s="514">
        <f>(+G57/F57)</f>
        <v>0.97151006459275069</v>
      </c>
      <c r="E57" s="516">
        <v>412585</v>
      </c>
      <c r="F57" s="516">
        <v>412585</v>
      </c>
      <c r="G57" s="516">
        <v>400830.48000000004</v>
      </c>
      <c r="H57" s="498"/>
      <c r="I57" s="517"/>
    </row>
    <row r="58" spans="1:9" ht="88.5" customHeight="1">
      <c r="A58" s="513" t="s">
        <v>973</v>
      </c>
      <c r="B58" s="513" t="s">
        <v>972</v>
      </c>
      <c r="C58" s="513" t="s">
        <v>971</v>
      </c>
      <c r="D58" s="514">
        <f>(+G58/F58)</f>
        <v>0</v>
      </c>
      <c r="E58" s="516">
        <v>412585</v>
      </c>
      <c r="F58" s="516">
        <v>412585</v>
      </c>
      <c r="G58" s="516">
        <v>0</v>
      </c>
      <c r="H58" s="498"/>
      <c r="I58" s="517"/>
    </row>
    <row r="59" spans="1:9" ht="27">
      <c r="A59" s="513" t="s">
        <v>970</v>
      </c>
      <c r="B59" s="513" t="s">
        <v>969</v>
      </c>
      <c r="C59" s="513" t="s">
        <v>969</v>
      </c>
      <c r="D59" s="514">
        <f>(+G59/F59)</f>
        <v>0.92400622901947471</v>
      </c>
      <c r="E59" s="516">
        <v>412585</v>
      </c>
      <c r="F59" s="516">
        <v>412585</v>
      </c>
      <c r="G59" s="515">
        <v>381231.11</v>
      </c>
      <c r="H59" s="517"/>
      <c r="I59" s="517"/>
    </row>
    <row r="60" spans="1:9">
      <c r="A60" s="513" t="s">
        <v>968</v>
      </c>
      <c r="B60" s="513" t="s">
        <v>967</v>
      </c>
      <c r="C60" s="513" t="s">
        <v>967</v>
      </c>
      <c r="D60" s="514">
        <f>(+G60/F60)</f>
        <v>0</v>
      </c>
      <c r="E60" s="516">
        <v>412585</v>
      </c>
      <c r="F60" s="516">
        <v>412585</v>
      </c>
      <c r="G60" s="515">
        <v>0</v>
      </c>
      <c r="H60" s="517"/>
      <c r="I60" s="517"/>
    </row>
    <row r="61" spans="1:9">
      <c r="A61" s="513" t="s">
        <v>966</v>
      </c>
      <c r="B61" s="513" t="s">
        <v>965</v>
      </c>
      <c r="C61" s="513" t="s">
        <v>965</v>
      </c>
      <c r="D61" s="514">
        <f>(+G61/F61)</f>
        <v>0</v>
      </c>
      <c r="E61" s="516">
        <v>412585</v>
      </c>
      <c r="F61" s="516">
        <v>412585</v>
      </c>
      <c r="G61" s="515">
        <v>0</v>
      </c>
      <c r="H61" s="517"/>
      <c r="I61" s="517"/>
    </row>
    <row r="62" spans="1:9">
      <c r="A62" s="513" t="s">
        <v>964</v>
      </c>
      <c r="B62" s="513" t="s">
        <v>963</v>
      </c>
      <c r="C62" s="513" t="s">
        <v>962</v>
      </c>
      <c r="D62" s="514">
        <f>(+G62/F62)</f>
        <v>0</v>
      </c>
      <c r="E62" s="516">
        <v>412585</v>
      </c>
      <c r="F62" s="516">
        <v>412585</v>
      </c>
      <c r="G62" s="515">
        <v>0</v>
      </c>
      <c r="H62" s="517"/>
      <c r="I62" s="517"/>
    </row>
    <row r="63" spans="1:9" ht="27">
      <c r="A63" s="513" t="s">
        <v>961</v>
      </c>
      <c r="B63" s="513" t="s">
        <v>960</v>
      </c>
      <c r="C63" s="513" t="s">
        <v>960</v>
      </c>
      <c r="D63" s="514">
        <f>(+G63/F63)</f>
        <v>0.9718100997370237</v>
      </c>
      <c r="E63" s="516">
        <v>412585</v>
      </c>
      <c r="F63" s="516">
        <v>412585</v>
      </c>
      <c r="G63" s="515">
        <v>400954.2699999999</v>
      </c>
      <c r="H63" s="517"/>
      <c r="I63" s="517"/>
    </row>
    <row r="64" spans="1:9" ht="67.5">
      <c r="A64" s="513" t="s">
        <v>959</v>
      </c>
      <c r="B64" s="513" t="s">
        <v>958</v>
      </c>
      <c r="C64" s="513" t="s">
        <v>957</v>
      </c>
      <c r="D64" s="514">
        <f>(+G64/F64)</f>
        <v>0</v>
      </c>
      <c r="E64" s="516">
        <v>412585</v>
      </c>
      <c r="F64" s="516">
        <v>412585</v>
      </c>
      <c r="G64" s="515">
        <v>0</v>
      </c>
      <c r="H64" s="517"/>
      <c r="I64" s="517"/>
    </row>
    <row r="65" spans="1:9" ht="40.5">
      <c r="A65" s="513" t="s">
        <v>956</v>
      </c>
      <c r="B65" s="513" t="s">
        <v>955</v>
      </c>
      <c r="C65" s="513" t="s">
        <v>955</v>
      </c>
      <c r="D65" s="514">
        <f>(+G65/F65)</f>
        <v>0</v>
      </c>
      <c r="E65" s="516">
        <v>412585</v>
      </c>
      <c r="F65" s="516">
        <v>412585</v>
      </c>
      <c r="G65" s="515">
        <v>0</v>
      </c>
      <c r="H65" s="517"/>
      <c r="I65" s="517"/>
    </row>
    <row r="66" spans="1:9" ht="27">
      <c r="A66" s="513" t="s">
        <v>954</v>
      </c>
      <c r="B66" s="513" t="s">
        <v>953</v>
      </c>
      <c r="C66" s="513" t="s">
        <v>953</v>
      </c>
      <c r="D66" s="514">
        <f>(+G66/F66)</f>
        <v>0</v>
      </c>
      <c r="E66" s="516">
        <v>412585</v>
      </c>
      <c r="F66" s="516">
        <v>412585</v>
      </c>
      <c r="G66" s="515">
        <v>0</v>
      </c>
      <c r="H66" s="517"/>
      <c r="I66" s="517"/>
    </row>
    <row r="67" spans="1:9" ht="27">
      <c r="A67" s="513" t="s">
        <v>952</v>
      </c>
      <c r="B67" s="513" t="s">
        <v>951</v>
      </c>
      <c r="C67" s="513" t="s">
        <v>951</v>
      </c>
      <c r="D67" s="514">
        <f>(+G67/F67)</f>
        <v>0.72045760267581227</v>
      </c>
      <c r="E67" s="516">
        <v>412585</v>
      </c>
      <c r="F67" s="516">
        <v>412585</v>
      </c>
      <c r="G67" s="515">
        <v>297250</v>
      </c>
      <c r="H67" s="517"/>
      <c r="I67" s="517"/>
    </row>
    <row r="68" spans="1:9" ht="81.75" customHeight="1">
      <c r="A68" s="513" t="s">
        <v>950</v>
      </c>
      <c r="B68" s="513" t="s">
        <v>949</v>
      </c>
      <c r="C68" s="513" t="s">
        <v>948</v>
      </c>
      <c r="D68" s="514">
        <f>(+G68/F68)</f>
        <v>0</v>
      </c>
      <c r="E68" s="516">
        <v>412585</v>
      </c>
      <c r="F68" s="516">
        <v>412585</v>
      </c>
      <c r="G68" s="515">
        <v>0</v>
      </c>
      <c r="H68" s="517"/>
      <c r="I68" s="517"/>
    </row>
    <row r="69" spans="1:9" ht="96" customHeight="1">
      <c r="A69" s="513" t="s">
        <v>947</v>
      </c>
      <c r="B69" s="513" t="s">
        <v>946</v>
      </c>
      <c r="C69" s="513" t="s">
        <v>945</v>
      </c>
      <c r="D69" s="514">
        <f>(+G69/F69)</f>
        <v>0</v>
      </c>
      <c r="E69" s="516">
        <v>412585</v>
      </c>
      <c r="F69" s="516">
        <v>412585</v>
      </c>
      <c r="G69" s="515">
        <v>0</v>
      </c>
      <c r="H69" s="517"/>
      <c r="I69" s="517"/>
    </row>
    <row r="70" spans="1:9" ht="40.5">
      <c r="A70" s="513" t="s">
        <v>944</v>
      </c>
      <c r="B70" s="513" t="s">
        <v>943</v>
      </c>
      <c r="C70" s="513" t="s">
        <v>943</v>
      </c>
      <c r="D70" s="514">
        <f>(+G70/F70)</f>
        <v>0.98945768750681684</v>
      </c>
      <c r="E70" s="516">
        <v>412585</v>
      </c>
      <c r="F70" s="516">
        <v>412585</v>
      </c>
      <c r="G70" s="515">
        <v>408235.4</v>
      </c>
      <c r="H70" s="517"/>
      <c r="I70" s="517"/>
    </row>
    <row r="71" spans="1:9" ht="40.5">
      <c r="A71" s="513" t="s">
        <v>942</v>
      </c>
      <c r="B71" s="513" t="s">
        <v>941</v>
      </c>
      <c r="C71" s="513" t="s">
        <v>940</v>
      </c>
      <c r="D71" s="514">
        <f>(+G71/F71)</f>
        <v>0</v>
      </c>
      <c r="E71" s="516">
        <v>412585</v>
      </c>
      <c r="F71" s="516">
        <v>412585</v>
      </c>
      <c r="G71" s="515">
        <v>0</v>
      </c>
      <c r="H71" s="517"/>
      <c r="I71" s="517"/>
    </row>
    <row r="72" spans="1:9" ht="27">
      <c r="A72" s="513" t="s">
        <v>939</v>
      </c>
      <c r="B72" s="513" t="s">
        <v>938</v>
      </c>
      <c r="C72" s="513" t="s">
        <v>938</v>
      </c>
      <c r="D72" s="514">
        <f>(+G72/F72)</f>
        <v>0</v>
      </c>
      <c r="E72" s="516">
        <v>412585</v>
      </c>
      <c r="F72" s="516">
        <v>412585</v>
      </c>
      <c r="G72" s="515">
        <v>0</v>
      </c>
      <c r="H72" s="517"/>
      <c r="I72" s="517"/>
    </row>
    <row r="73" spans="1:9">
      <c r="A73" s="513" t="s">
        <v>937</v>
      </c>
      <c r="B73" s="513" t="s">
        <v>936</v>
      </c>
      <c r="C73" s="513" t="s">
        <v>936</v>
      </c>
      <c r="D73" s="514">
        <f>(+G73/F73)</f>
        <v>0</v>
      </c>
      <c r="E73" s="516">
        <v>412585</v>
      </c>
      <c r="F73" s="516">
        <v>412585</v>
      </c>
      <c r="G73" s="515">
        <v>0</v>
      </c>
      <c r="H73" s="517"/>
      <c r="I73" s="517"/>
    </row>
    <row r="74" spans="1:9">
      <c r="A74" s="513" t="s">
        <v>935</v>
      </c>
      <c r="B74" s="513" t="s">
        <v>934</v>
      </c>
      <c r="C74" s="513" t="s">
        <v>934</v>
      </c>
      <c r="D74" s="514">
        <f>(+G74/F74)</f>
        <v>0.97087366239683948</v>
      </c>
      <c r="E74" s="516">
        <v>412585</v>
      </c>
      <c r="F74" s="516">
        <v>412585</v>
      </c>
      <c r="G74" s="515">
        <v>400567.91000000003</v>
      </c>
      <c r="H74" s="517"/>
      <c r="I74" s="517"/>
    </row>
    <row r="75" spans="1:9" ht="27">
      <c r="A75" s="513" t="s">
        <v>933</v>
      </c>
      <c r="B75" s="513" t="s">
        <v>932</v>
      </c>
      <c r="C75" s="513" t="s">
        <v>932</v>
      </c>
      <c r="D75" s="514">
        <f>(+G75/F75)</f>
        <v>0</v>
      </c>
      <c r="E75" s="516">
        <v>412585</v>
      </c>
      <c r="F75" s="516">
        <v>412585</v>
      </c>
      <c r="G75" s="515">
        <v>0</v>
      </c>
      <c r="H75" s="517"/>
      <c r="I75" s="517"/>
    </row>
    <row r="76" spans="1:9">
      <c r="A76" s="513" t="s">
        <v>931</v>
      </c>
      <c r="B76" s="513" t="s">
        <v>930</v>
      </c>
      <c r="C76" s="513" t="s">
        <v>930</v>
      </c>
      <c r="D76" s="514">
        <f>(+G76/F76)</f>
        <v>0.97170869033047746</v>
      </c>
      <c r="E76" s="516">
        <v>412585</v>
      </c>
      <c r="F76" s="516">
        <v>412585</v>
      </c>
      <c r="G76" s="515">
        <v>400912.43000000005</v>
      </c>
      <c r="H76" s="517"/>
      <c r="I76" s="517"/>
    </row>
    <row r="77" spans="1:9">
      <c r="A77" s="513" t="s">
        <v>929</v>
      </c>
      <c r="B77" s="513" t="s">
        <v>928</v>
      </c>
      <c r="C77" s="513" t="s">
        <v>928</v>
      </c>
      <c r="D77" s="514">
        <f>(+G77/F77)</f>
        <v>0.95541735642352488</v>
      </c>
      <c r="E77" s="516">
        <v>412585</v>
      </c>
      <c r="F77" s="516">
        <v>412585</v>
      </c>
      <c r="G77" s="515">
        <v>394190.87</v>
      </c>
      <c r="H77" s="517"/>
      <c r="I77" s="517"/>
    </row>
    <row r="78" spans="1:9" ht="27">
      <c r="A78" s="513" t="s">
        <v>927</v>
      </c>
      <c r="B78" s="513" t="s">
        <v>926</v>
      </c>
      <c r="C78" s="513" t="s">
        <v>926</v>
      </c>
      <c r="D78" s="514">
        <f>(+G78/F78)</f>
        <v>0</v>
      </c>
      <c r="E78" s="516">
        <v>412585</v>
      </c>
      <c r="F78" s="516">
        <v>412585</v>
      </c>
      <c r="G78" s="515">
        <v>0</v>
      </c>
      <c r="H78" s="517"/>
      <c r="I78" s="517"/>
    </row>
    <row r="79" spans="1:9">
      <c r="A79" s="513" t="s">
        <v>925</v>
      </c>
      <c r="B79" s="513" t="s">
        <v>924</v>
      </c>
      <c r="C79" s="513" t="s">
        <v>924</v>
      </c>
      <c r="D79" s="514">
        <f>(+G79/F79)</f>
        <v>0</v>
      </c>
      <c r="E79" s="516">
        <v>412585</v>
      </c>
      <c r="F79" s="516">
        <v>412585</v>
      </c>
      <c r="G79" s="515">
        <v>0</v>
      </c>
      <c r="H79" s="517"/>
      <c r="I79" s="517"/>
    </row>
    <row r="80" spans="1:9" ht="40.5">
      <c r="A80" s="513" t="s">
        <v>923</v>
      </c>
      <c r="B80" s="513" t="s">
        <v>922</v>
      </c>
      <c r="C80" s="513" t="s">
        <v>922</v>
      </c>
      <c r="D80" s="514">
        <f>(+G80/F80)</f>
        <v>0.98350640474084128</v>
      </c>
      <c r="E80" s="516">
        <v>412585</v>
      </c>
      <c r="F80" s="516">
        <v>412585</v>
      </c>
      <c r="G80" s="515">
        <v>405779.99</v>
      </c>
      <c r="H80" s="517"/>
      <c r="I80" s="517"/>
    </row>
    <row r="81" spans="1:9" ht="27">
      <c r="A81" s="513" t="s">
        <v>921</v>
      </c>
      <c r="B81" s="513" t="s">
        <v>920</v>
      </c>
      <c r="C81" s="513" t="s">
        <v>920</v>
      </c>
      <c r="D81" s="514">
        <f>(+G81/F81)</f>
        <v>0.99995869941951365</v>
      </c>
      <c r="E81" s="516">
        <v>412585</v>
      </c>
      <c r="F81" s="516">
        <v>412585</v>
      </c>
      <c r="G81" s="515">
        <v>412567.96</v>
      </c>
      <c r="H81" s="517"/>
      <c r="I81" s="517"/>
    </row>
    <row r="82" spans="1:9" ht="40.5">
      <c r="A82" s="513" t="s">
        <v>919</v>
      </c>
      <c r="B82" s="513" t="s">
        <v>918</v>
      </c>
      <c r="C82" s="513" t="s">
        <v>918</v>
      </c>
      <c r="D82" s="514">
        <f>(+G82/F82)</f>
        <v>0</v>
      </c>
      <c r="E82" s="516">
        <v>412585</v>
      </c>
      <c r="F82" s="516">
        <v>412585</v>
      </c>
      <c r="G82" s="515">
        <v>0</v>
      </c>
      <c r="H82" s="517"/>
      <c r="I82" s="517"/>
    </row>
    <row r="83" spans="1:9">
      <c r="A83" s="513" t="s">
        <v>917</v>
      </c>
      <c r="B83" s="513" t="s">
        <v>916</v>
      </c>
      <c r="C83" s="513" t="s">
        <v>916</v>
      </c>
      <c r="D83" s="514">
        <f>(+G83/F83)</f>
        <v>0</v>
      </c>
      <c r="E83" s="516">
        <v>412585</v>
      </c>
      <c r="F83" s="516">
        <v>412585</v>
      </c>
      <c r="G83" s="515">
        <v>0</v>
      </c>
      <c r="H83" s="517"/>
      <c r="I83" s="517"/>
    </row>
    <row r="84" spans="1:9" ht="27">
      <c r="A84" s="513" t="s">
        <v>915</v>
      </c>
      <c r="B84" s="513" t="s">
        <v>914</v>
      </c>
      <c r="C84" s="513" t="s">
        <v>889</v>
      </c>
      <c r="D84" s="514">
        <f>(+G84/F84)</f>
        <v>0</v>
      </c>
      <c r="E84" s="516">
        <v>412585</v>
      </c>
      <c r="F84" s="516">
        <v>412585</v>
      </c>
      <c r="G84" s="515">
        <v>0</v>
      </c>
      <c r="H84" s="517"/>
      <c r="I84" s="517"/>
    </row>
    <row r="85" spans="1:9" ht="27">
      <c r="A85" s="513" t="s">
        <v>913</v>
      </c>
      <c r="B85" s="513" t="s">
        <v>912</v>
      </c>
      <c r="C85" s="513" t="s">
        <v>912</v>
      </c>
      <c r="D85" s="514">
        <f>(+G85/F85)</f>
        <v>0.97141987711623068</v>
      </c>
      <c r="E85" s="516">
        <v>412585</v>
      </c>
      <c r="F85" s="516">
        <v>412585</v>
      </c>
      <c r="G85" s="515">
        <v>400793.27</v>
      </c>
      <c r="H85" s="517"/>
      <c r="I85" s="517"/>
    </row>
    <row r="86" spans="1:9" ht="40.5">
      <c r="A86" s="513" t="s">
        <v>911</v>
      </c>
      <c r="B86" s="513" t="s">
        <v>910</v>
      </c>
      <c r="C86" s="513" t="s">
        <v>910</v>
      </c>
      <c r="D86" s="514">
        <f>(+G86/F86)</f>
        <v>0</v>
      </c>
      <c r="E86" s="516">
        <v>412585</v>
      </c>
      <c r="F86" s="516">
        <v>412585</v>
      </c>
      <c r="G86" s="515">
        <v>0</v>
      </c>
      <c r="H86" s="517"/>
      <c r="I86" s="517"/>
    </row>
    <row r="87" spans="1:9">
      <c r="A87" s="513" t="s">
        <v>909</v>
      </c>
      <c r="B87" s="513" t="s">
        <v>908</v>
      </c>
      <c r="C87" s="513" t="s">
        <v>908</v>
      </c>
      <c r="D87" s="514">
        <f>(+G87/F87)</f>
        <v>1</v>
      </c>
      <c r="E87" s="516">
        <v>412585</v>
      </c>
      <c r="F87" s="516">
        <v>412585</v>
      </c>
      <c r="G87" s="515">
        <v>412585</v>
      </c>
      <c r="H87" s="517"/>
      <c r="I87" s="517"/>
    </row>
    <row r="88" spans="1:9" ht="40.5">
      <c r="A88" s="513" t="s">
        <v>907</v>
      </c>
      <c r="B88" s="513" t="s">
        <v>906</v>
      </c>
      <c r="C88" s="513" t="s">
        <v>906</v>
      </c>
      <c r="D88" s="514">
        <f>(+G88/F88)</f>
        <v>0.9789982670237648</v>
      </c>
      <c r="E88" s="516">
        <v>412585</v>
      </c>
      <c r="F88" s="516">
        <v>412585</v>
      </c>
      <c r="G88" s="515">
        <v>403920</v>
      </c>
      <c r="H88" s="517"/>
      <c r="I88" s="517"/>
    </row>
    <row r="89" spans="1:9" ht="27">
      <c r="A89" s="513" t="s">
        <v>905</v>
      </c>
      <c r="B89" s="513" t="s">
        <v>904</v>
      </c>
      <c r="C89" s="513" t="s">
        <v>904</v>
      </c>
      <c r="D89" s="514">
        <f>(+G89/F89)</f>
        <v>0.95903505944229672</v>
      </c>
      <c r="E89" s="516">
        <v>412585</v>
      </c>
      <c r="F89" s="516">
        <v>412585</v>
      </c>
      <c r="G89" s="515">
        <v>395683.48</v>
      </c>
      <c r="H89" s="517"/>
      <c r="I89" s="517"/>
    </row>
    <row r="90" spans="1:9" ht="27">
      <c r="A90" s="513" t="s">
        <v>903</v>
      </c>
      <c r="B90" s="513" t="s">
        <v>902</v>
      </c>
      <c r="C90" s="513" t="s">
        <v>902</v>
      </c>
      <c r="D90" s="514">
        <f>(+G90/F90)</f>
        <v>0.9686298338524183</v>
      </c>
      <c r="E90" s="516">
        <v>412585</v>
      </c>
      <c r="F90" s="516">
        <v>412585</v>
      </c>
      <c r="G90" s="515">
        <v>399642.14</v>
      </c>
      <c r="H90" s="517"/>
      <c r="I90" s="517"/>
    </row>
    <row r="91" spans="1:9" ht="27">
      <c r="A91" s="513" t="s">
        <v>901</v>
      </c>
      <c r="B91" s="513" t="s">
        <v>900</v>
      </c>
      <c r="C91" s="513" t="s">
        <v>900</v>
      </c>
      <c r="D91" s="514">
        <f>(+G91/F91)</f>
        <v>0.88115985796866092</v>
      </c>
      <c r="E91" s="516">
        <v>412585</v>
      </c>
      <c r="F91" s="516">
        <v>412585</v>
      </c>
      <c r="G91" s="515">
        <v>363553.33999999997</v>
      </c>
      <c r="H91" s="517"/>
      <c r="I91" s="517"/>
    </row>
    <row r="92" spans="1:9" ht="27">
      <c r="A92" s="513" t="s">
        <v>899</v>
      </c>
      <c r="B92" s="513" t="s">
        <v>898</v>
      </c>
      <c r="C92" s="513" t="s">
        <v>898</v>
      </c>
      <c r="D92" s="514">
        <f>(+G92/F92)</f>
        <v>1</v>
      </c>
      <c r="E92" s="516">
        <v>412585</v>
      </c>
      <c r="F92" s="516">
        <v>412585</v>
      </c>
      <c r="G92" s="515">
        <v>412585</v>
      </c>
      <c r="H92" s="517"/>
      <c r="I92" s="517"/>
    </row>
    <row r="93" spans="1:9" ht="27">
      <c r="A93" s="513" t="s">
        <v>897</v>
      </c>
      <c r="B93" s="513" t="s">
        <v>896</v>
      </c>
      <c r="C93" s="513" t="s">
        <v>896</v>
      </c>
      <c r="D93" s="514">
        <f>(+G93/F93)</f>
        <v>0.99993557691142432</v>
      </c>
      <c r="E93" s="516">
        <v>412585</v>
      </c>
      <c r="F93" s="516">
        <v>412585</v>
      </c>
      <c r="G93" s="515">
        <v>412558.42</v>
      </c>
      <c r="H93" s="517"/>
      <c r="I93" s="517"/>
    </row>
    <row r="94" spans="1:9" ht="27">
      <c r="A94" s="513" t="s">
        <v>895</v>
      </c>
      <c r="B94" s="513" t="s">
        <v>894</v>
      </c>
      <c r="C94" s="513" t="s">
        <v>894</v>
      </c>
      <c r="D94" s="514">
        <f>(+G94/F94)</f>
        <v>0</v>
      </c>
      <c r="E94" s="516">
        <v>412585</v>
      </c>
      <c r="F94" s="516">
        <v>412585</v>
      </c>
      <c r="G94" s="515">
        <v>0</v>
      </c>
      <c r="H94" s="517"/>
      <c r="I94" s="517"/>
    </row>
    <row r="95" spans="1:9" ht="27">
      <c r="A95" s="513" t="s">
        <v>893</v>
      </c>
      <c r="B95" s="513" t="s">
        <v>892</v>
      </c>
      <c r="C95" s="513" t="s">
        <v>892</v>
      </c>
      <c r="D95" s="514">
        <f>(+G95/F95)</f>
        <v>2.7669910442696653E-2</v>
      </c>
      <c r="E95" s="516">
        <v>412585</v>
      </c>
      <c r="F95" s="516">
        <v>412585</v>
      </c>
      <c r="G95" s="515">
        <v>11416.189999999999</v>
      </c>
      <c r="H95" s="517"/>
      <c r="I95" s="517"/>
    </row>
    <row r="96" spans="1:9" ht="27">
      <c r="A96" s="513" t="s">
        <v>891</v>
      </c>
      <c r="B96" s="513" t="s">
        <v>890</v>
      </c>
      <c r="C96" s="513" t="s">
        <v>889</v>
      </c>
      <c r="D96" s="514">
        <f>(+G96/F96)</f>
        <v>0.3721153459287177</v>
      </c>
      <c r="E96" s="516">
        <v>412585</v>
      </c>
      <c r="F96" s="516">
        <v>412585</v>
      </c>
      <c r="G96" s="515">
        <v>153529.21</v>
      </c>
      <c r="H96" s="517"/>
      <c r="I96" s="517"/>
    </row>
    <row r="97" spans="1:9" ht="27">
      <c r="A97" s="513" t="s">
        <v>888</v>
      </c>
      <c r="B97" s="513" t="s">
        <v>887</v>
      </c>
      <c r="C97" s="513" t="s">
        <v>887</v>
      </c>
      <c r="D97" s="514">
        <f>(+G97/F97)</f>
        <v>0.9402417926003126</v>
      </c>
      <c r="E97" s="516">
        <v>412585</v>
      </c>
      <c r="F97" s="516">
        <v>412585</v>
      </c>
      <c r="G97" s="515">
        <v>387929.66</v>
      </c>
      <c r="H97" s="517"/>
      <c r="I97" s="517"/>
    </row>
    <row r="98" spans="1:9" ht="27">
      <c r="A98" s="513" t="s">
        <v>886</v>
      </c>
      <c r="B98" s="513" t="s">
        <v>885</v>
      </c>
      <c r="C98" s="513" t="s">
        <v>885</v>
      </c>
      <c r="D98" s="514">
        <f>(+G98/F98)</f>
        <v>0</v>
      </c>
      <c r="E98" s="516">
        <v>412585</v>
      </c>
      <c r="F98" s="516">
        <v>412585</v>
      </c>
      <c r="G98" s="515">
        <v>0</v>
      </c>
      <c r="H98" s="517"/>
      <c r="I98" s="517"/>
    </row>
    <row r="99" spans="1:9">
      <c r="A99" s="513" t="s">
        <v>884</v>
      </c>
      <c r="B99" s="513" t="s">
        <v>883</v>
      </c>
      <c r="C99" s="513" t="s">
        <v>883</v>
      </c>
      <c r="D99" s="514">
        <f>(+G99/F99)</f>
        <v>0.9789982670237648</v>
      </c>
      <c r="E99" s="516">
        <v>412585</v>
      </c>
      <c r="F99" s="516">
        <v>412585</v>
      </c>
      <c r="G99" s="515">
        <v>403920</v>
      </c>
      <c r="H99" s="517"/>
      <c r="I99" s="517"/>
    </row>
    <row r="100" spans="1:9" ht="54">
      <c r="A100" s="513" t="s">
        <v>882</v>
      </c>
      <c r="B100" s="513" t="s">
        <v>881</v>
      </c>
      <c r="C100" s="513" t="s">
        <v>881</v>
      </c>
      <c r="D100" s="514">
        <f>(+G100/F100)</f>
        <v>0.99999999999999989</v>
      </c>
      <c r="E100" s="516">
        <v>412585</v>
      </c>
      <c r="F100" s="516">
        <v>412585</v>
      </c>
      <c r="G100" s="515">
        <v>412584.99999999994</v>
      </c>
      <c r="H100" s="517"/>
      <c r="I100" s="517"/>
    </row>
    <row r="101" spans="1:9">
      <c r="A101" s="513" t="s">
        <v>880</v>
      </c>
      <c r="B101" s="513" t="s">
        <v>879</v>
      </c>
      <c r="C101" s="513" t="s">
        <v>879</v>
      </c>
      <c r="D101" s="514">
        <f>(+G101/F101)</f>
        <v>0.99059025412945201</v>
      </c>
      <c r="E101" s="516">
        <v>412585</v>
      </c>
      <c r="F101" s="516">
        <v>412585</v>
      </c>
      <c r="G101" s="515">
        <v>408702.67999999993</v>
      </c>
      <c r="H101" s="517"/>
      <c r="I101" s="517"/>
    </row>
    <row r="102" spans="1:9" ht="54">
      <c r="A102" s="513" t="s">
        <v>878</v>
      </c>
      <c r="B102" s="513" t="s">
        <v>877</v>
      </c>
      <c r="C102" s="513" t="s">
        <v>877</v>
      </c>
      <c r="D102" s="514">
        <f>(+G102/F102)</f>
        <v>0.96855125610480253</v>
      </c>
      <c r="E102" s="516">
        <v>412585</v>
      </c>
      <c r="F102" s="516">
        <v>412585</v>
      </c>
      <c r="G102" s="515">
        <v>399609.72</v>
      </c>
      <c r="H102" s="517"/>
      <c r="I102" s="517"/>
    </row>
    <row r="103" spans="1:9">
      <c r="A103" s="513" t="s">
        <v>876</v>
      </c>
      <c r="B103" s="513" t="s">
        <v>875</v>
      </c>
      <c r="C103" s="513" t="s">
        <v>875</v>
      </c>
      <c r="D103" s="514">
        <f>(+G103/F103)</f>
        <v>0</v>
      </c>
      <c r="E103" s="516">
        <v>412585</v>
      </c>
      <c r="F103" s="516">
        <v>412585</v>
      </c>
      <c r="G103" s="515">
        <v>0</v>
      </c>
      <c r="H103" s="517"/>
      <c r="I103" s="517"/>
    </row>
    <row r="104" spans="1:9" ht="27">
      <c r="A104" s="513" t="s">
        <v>874</v>
      </c>
      <c r="B104" s="513" t="s">
        <v>873</v>
      </c>
      <c r="C104" s="513" t="s">
        <v>873</v>
      </c>
      <c r="D104" s="514">
        <f>(+G104/F104)</f>
        <v>0.97317910248797224</v>
      </c>
      <c r="E104" s="516">
        <v>412585</v>
      </c>
      <c r="F104" s="516">
        <v>412585</v>
      </c>
      <c r="G104" s="515">
        <v>401519.10000000003</v>
      </c>
      <c r="H104" s="517"/>
      <c r="I104" s="517"/>
    </row>
    <row r="105" spans="1:9">
      <c r="A105" s="513" t="s">
        <v>872</v>
      </c>
      <c r="B105" s="513" t="s">
        <v>871</v>
      </c>
      <c r="C105" s="513" t="s">
        <v>871</v>
      </c>
      <c r="D105" s="514">
        <f>(+G105/F105)</f>
        <v>0</v>
      </c>
      <c r="E105" s="516">
        <v>412585</v>
      </c>
      <c r="F105" s="516">
        <v>412585</v>
      </c>
      <c r="G105" s="515">
        <v>0</v>
      </c>
      <c r="H105" s="517"/>
      <c r="I105" s="517"/>
    </row>
    <row r="106" spans="1:9" ht="27">
      <c r="A106" s="513" t="s">
        <v>870</v>
      </c>
      <c r="B106" s="513" t="s">
        <v>869</v>
      </c>
      <c r="C106" s="513" t="s">
        <v>868</v>
      </c>
      <c r="D106" s="514">
        <f>(+G106/F106)</f>
        <v>0</v>
      </c>
      <c r="E106" s="516">
        <v>412585</v>
      </c>
      <c r="F106" s="516">
        <v>412585</v>
      </c>
      <c r="G106" s="515">
        <v>0</v>
      </c>
      <c r="H106" s="517"/>
      <c r="I106" s="517"/>
    </row>
    <row r="107" spans="1:9" ht="27">
      <c r="A107" s="513" t="s">
        <v>867</v>
      </c>
      <c r="B107" s="513" t="s">
        <v>866</v>
      </c>
      <c r="C107" s="513" t="s">
        <v>866</v>
      </c>
      <c r="D107" s="514">
        <f>(+G107/F107)</f>
        <v>0.99887172340245034</v>
      </c>
      <c r="E107" s="516">
        <v>412585</v>
      </c>
      <c r="F107" s="516">
        <v>412585</v>
      </c>
      <c r="G107" s="515">
        <v>412119.49</v>
      </c>
      <c r="H107" s="517"/>
      <c r="I107" s="517"/>
    </row>
    <row r="108" spans="1:9" ht="27">
      <c r="A108" s="513" t="s">
        <v>865</v>
      </c>
      <c r="B108" s="513" t="s">
        <v>864</v>
      </c>
      <c r="C108" s="513" t="s">
        <v>864</v>
      </c>
      <c r="D108" s="514">
        <f>(+G108/F108)</f>
        <v>0.86705343141413282</v>
      </c>
      <c r="E108" s="516">
        <v>412585</v>
      </c>
      <c r="F108" s="516">
        <v>412585</v>
      </c>
      <c r="G108" s="515">
        <v>357733.24</v>
      </c>
      <c r="H108" s="517"/>
      <c r="I108" s="517"/>
    </row>
    <row r="109" spans="1:9">
      <c r="A109" s="513" t="s">
        <v>863</v>
      </c>
      <c r="B109" s="513" t="s">
        <v>862</v>
      </c>
      <c r="C109" s="513" t="s">
        <v>862</v>
      </c>
      <c r="D109" s="514">
        <f>(+G109/F109)</f>
        <v>0</v>
      </c>
      <c r="E109" s="516">
        <v>412585</v>
      </c>
      <c r="F109" s="516">
        <v>412585</v>
      </c>
      <c r="G109" s="515">
        <v>0</v>
      </c>
      <c r="H109" s="517"/>
      <c r="I109" s="517"/>
    </row>
    <row r="110" spans="1:9" ht="40.5">
      <c r="A110" s="513" t="s">
        <v>861</v>
      </c>
      <c r="B110" s="513" t="s">
        <v>860</v>
      </c>
      <c r="C110" s="513" t="s">
        <v>860</v>
      </c>
      <c r="D110" s="514">
        <f>(+G110/F110)</f>
        <v>0.98733562781002704</v>
      </c>
      <c r="E110" s="516">
        <v>412585</v>
      </c>
      <c r="F110" s="516">
        <v>412585</v>
      </c>
      <c r="G110" s="515">
        <v>407359.87</v>
      </c>
      <c r="H110" s="517"/>
      <c r="I110" s="517"/>
    </row>
    <row r="111" spans="1:9" ht="27">
      <c r="A111" s="513" t="s">
        <v>859</v>
      </c>
      <c r="B111" s="513" t="s">
        <v>858</v>
      </c>
      <c r="C111" s="513" t="s">
        <v>858</v>
      </c>
      <c r="D111" s="514">
        <f>(+G111/F111)</f>
        <v>0.97212247173309752</v>
      </c>
      <c r="E111" s="516">
        <v>412585</v>
      </c>
      <c r="F111" s="516">
        <v>412585</v>
      </c>
      <c r="G111" s="515">
        <v>401083.15</v>
      </c>
      <c r="H111" s="517"/>
      <c r="I111" s="517"/>
    </row>
    <row r="112" spans="1:9" ht="27">
      <c r="A112" s="513" t="s">
        <v>857</v>
      </c>
      <c r="B112" s="513" t="s">
        <v>856</v>
      </c>
      <c r="C112" s="513" t="s">
        <v>856</v>
      </c>
      <c r="D112" s="514">
        <f>(+G112/F112)</f>
        <v>0.99608706084806753</v>
      </c>
      <c r="E112" s="516">
        <v>412585</v>
      </c>
      <c r="F112" s="516">
        <v>412585</v>
      </c>
      <c r="G112" s="515">
        <v>410970.57999999996</v>
      </c>
      <c r="H112" s="517"/>
      <c r="I112" s="517"/>
    </row>
    <row r="113" spans="1:9">
      <c r="A113" s="513" t="s">
        <v>855</v>
      </c>
      <c r="B113" s="513" t="s">
        <v>854</v>
      </c>
      <c r="C113" s="513" t="s">
        <v>854</v>
      </c>
      <c r="D113" s="514">
        <f>(+G113/F113)</f>
        <v>0.99296254105214676</v>
      </c>
      <c r="E113" s="516">
        <v>412585</v>
      </c>
      <c r="F113" s="516">
        <v>412585</v>
      </c>
      <c r="G113" s="515">
        <v>409681.44999999995</v>
      </c>
      <c r="H113" s="517"/>
      <c r="I113" s="517"/>
    </row>
    <row r="114" spans="1:9" ht="27">
      <c r="A114" s="513" t="s">
        <v>853</v>
      </c>
      <c r="B114" s="513" t="s">
        <v>852</v>
      </c>
      <c r="C114" s="513" t="s">
        <v>852</v>
      </c>
      <c r="D114" s="514">
        <f>(+G114/F114)</f>
        <v>0.99100192687567412</v>
      </c>
      <c r="E114" s="516">
        <v>412585</v>
      </c>
      <c r="F114" s="516">
        <v>412585</v>
      </c>
      <c r="G114" s="515">
        <v>408872.53</v>
      </c>
      <c r="H114" s="517"/>
      <c r="I114" s="517"/>
    </row>
    <row r="115" spans="1:9" ht="27">
      <c r="A115" s="513" t="s">
        <v>851</v>
      </c>
      <c r="B115" s="513" t="s">
        <v>850</v>
      </c>
      <c r="C115" s="513" t="s">
        <v>850</v>
      </c>
      <c r="D115" s="514">
        <f>(+G115/F115)</f>
        <v>0</v>
      </c>
      <c r="E115" s="516">
        <v>412585</v>
      </c>
      <c r="F115" s="516">
        <v>412585</v>
      </c>
      <c r="G115" s="515">
        <v>0</v>
      </c>
      <c r="H115" s="517"/>
      <c r="I115" s="517"/>
    </row>
    <row r="116" spans="1:9" ht="27">
      <c r="A116" s="513" t="s">
        <v>849</v>
      </c>
      <c r="B116" s="513" t="s">
        <v>848</v>
      </c>
      <c r="C116" s="513" t="s">
        <v>848</v>
      </c>
      <c r="D116" s="514">
        <f>(+G116/F116)</f>
        <v>0</v>
      </c>
      <c r="E116" s="516">
        <v>412585</v>
      </c>
      <c r="F116" s="516">
        <v>412585</v>
      </c>
      <c r="G116" s="515">
        <v>0</v>
      </c>
      <c r="H116" s="517"/>
      <c r="I116" s="517"/>
    </row>
    <row r="117" spans="1:9" ht="27">
      <c r="A117" s="513" t="s">
        <v>847</v>
      </c>
      <c r="B117" s="513" t="s">
        <v>846</v>
      </c>
      <c r="C117" s="513" t="s">
        <v>846</v>
      </c>
      <c r="D117" s="514">
        <f>(+G117/F117)</f>
        <v>0.96797287831598344</v>
      </c>
      <c r="E117" s="516">
        <v>412585</v>
      </c>
      <c r="F117" s="516">
        <v>412585</v>
      </c>
      <c r="G117" s="515">
        <v>399371.09</v>
      </c>
      <c r="H117" s="517"/>
      <c r="I117" s="517"/>
    </row>
    <row r="118" spans="1:9" ht="27">
      <c r="A118" s="513" t="s">
        <v>845</v>
      </c>
      <c r="B118" s="513" t="s">
        <v>844</v>
      </c>
      <c r="C118" s="513" t="s">
        <v>844</v>
      </c>
      <c r="D118" s="514">
        <f>(+G118/F118)</f>
        <v>0.9848704630560976</v>
      </c>
      <c r="E118" s="516">
        <v>412585</v>
      </c>
      <c r="F118" s="516">
        <v>412585</v>
      </c>
      <c r="G118" s="515">
        <v>406342.78</v>
      </c>
      <c r="H118" s="517"/>
      <c r="I118" s="517"/>
    </row>
    <row r="119" spans="1:9">
      <c r="A119" s="513" t="s">
        <v>843</v>
      </c>
      <c r="B119" s="513" t="s">
        <v>842</v>
      </c>
      <c r="C119" s="513" t="s">
        <v>842</v>
      </c>
      <c r="D119" s="514">
        <f>(+G119/F119)</f>
        <v>0.99244257546929715</v>
      </c>
      <c r="E119" s="516">
        <v>412585</v>
      </c>
      <c r="F119" s="516">
        <v>412585</v>
      </c>
      <c r="G119" s="515">
        <v>409466.92</v>
      </c>
      <c r="H119" s="517"/>
      <c r="I119" s="517"/>
    </row>
    <row r="120" spans="1:9">
      <c r="A120" s="513"/>
      <c r="B120" s="513"/>
      <c r="C120" s="513"/>
      <c r="D120" s="514"/>
      <c r="E120" s="515"/>
      <c r="F120" s="515"/>
      <c r="G120" s="515"/>
      <c r="H120" s="517"/>
      <c r="I120" s="498"/>
    </row>
    <row r="121" spans="1:9">
      <c r="A121" s="513"/>
      <c r="B121" s="513"/>
      <c r="C121" s="513"/>
      <c r="D121" s="514"/>
      <c r="E121" s="515"/>
      <c r="F121" s="515"/>
      <c r="G121" s="515"/>
      <c r="H121" s="517"/>
      <c r="I121" s="498"/>
    </row>
    <row r="122" spans="1:9">
      <c r="A122" s="518"/>
      <c r="B122" s="513"/>
      <c r="C122" s="520"/>
      <c r="D122" s="521"/>
      <c r="E122" s="522"/>
      <c r="F122" s="522"/>
      <c r="G122" s="522"/>
      <c r="I122" s="498"/>
    </row>
    <row r="123" spans="1:9">
      <c r="A123" s="885"/>
      <c r="B123" s="884"/>
      <c r="C123" s="884"/>
      <c r="D123" s="883"/>
      <c r="E123" s="882"/>
      <c r="F123" s="882"/>
      <c r="G123" s="882"/>
      <c r="I123" s="498"/>
    </row>
    <row r="124" spans="1:9">
      <c r="A124" s="881" t="s">
        <v>841</v>
      </c>
      <c r="B124" s="880"/>
      <c r="C124" s="880"/>
      <c r="D124" s="879">
        <f>(+G124/E124)</f>
        <v>0.57473288319673432</v>
      </c>
      <c r="E124" s="878">
        <f>SUM(E9:E123)</f>
        <v>45796913</v>
      </c>
      <c r="F124" s="878">
        <f>SUM(F9:F123)</f>
        <v>45796913</v>
      </c>
      <c r="G124" s="878">
        <f>SUM(G9:G123)</f>
        <v>26320991.850000005</v>
      </c>
      <c r="I124" s="498"/>
    </row>
    <row r="125" spans="1:9">
      <c r="I125" s="498"/>
    </row>
    <row r="126" spans="1:9">
      <c r="I126" s="498"/>
    </row>
    <row r="127" spans="1:9">
      <c r="F127" s="379"/>
      <c r="G127" s="379"/>
      <c r="I127" s="498"/>
    </row>
    <row r="128" spans="1:9">
      <c r="I128" s="498"/>
    </row>
    <row r="129" spans="6:9">
      <c r="I129" s="498"/>
    </row>
    <row r="130" spans="6:9">
      <c r="F130" s="492"/>
      <c r="G130" s="492"/>
      <c r="I130" s="498"/>
    </row>
    <row r="131" spans="6:9">
      <c r="I131" s="498"/>
    </row>
    <row r="132" spans="6:9">
      <c r="I132" s="498"/>
    </row>
    <row r="133" spans="6:9">
      <c r="I133" s="498"/>
    </row>
    <row r="134" spans="6:9">
      <c r="I134" s="498"/>
    </row>
    <row r="135" spans="6:9">
      <c r="I135" s="498"/>
    </row>
    <row r="136" spans="6:9">
      <c r="I136" s="498"/>
    </row>
    <row r="137" spans="6:9">
      <c r="I137" s="498"/>
    </row>
    <row r="138" spans="6:9">
      <c r="I138" s="498"/>
    </row>
    <row r="139" spans="6:9">
      <c r="I139" s="498"/>
    </row>
    <row r="140" spans="6:9">
      <c r="I140" s="498"/>
    </row>
    <row r="141" spans="6:9">
      <c r="I141" s="498"/>
    </row>
  </sheetData>
  <mergeCells count="8">
    <mergeCell ref="A1:G1"/>
    <mergeCell ref="A3:G3"/>
    <mergeCell ref="A4:G4"/>
    <mergeCell ref="A6:A7"/>
    <mergeCell ref="B6:B7"/>
    <mergeCell ref="C6:C7"/>
    <mergeCell ref="D6:D7"/>
    <mergeCell ref="E6:G6"/>
  </mergeCells>
  <conditionalFormatting sqref="A4">
    <cfRule type="cellIs" dxfId="9" priority="1" stopIfTrue="1" operator="equal">
      <formula>"VAYA A LA HOJA INICIO Y SELECIONE EL PERIODO CORRESPONDIENTE A ESTE INFORME"</formula>
    </cfRule>
  </conditionalFormatting>
  <dataValidations count="1">
    <dataValidation allowBlank="1"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dataValidations>
  <printOptions horizontalCentered="1"/>
  <pageMargins left="0.39370078740157483" right="0.39370078740157483" top="1.6535433070866143" bottom="0.47244094488188981" header="0.19685039370078741" footer="0.19685039370078741"/>
  <pageSetup scale="62" orientation="landscape" r:id="rId1"/>
  <headerFooter scaleWithDoc="0">
    <oddHeader>&amp;C&amp;G</oddHeader>
    <oddFooter>&amp;C&amp;G</oddFoot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37"/>
  <sheetViews>
    <sheetView showGridLines="0" view="pageLayout" topLeftCell="A13" zoomScale="85" zoomScaleNormal="100" zoomScalePageLayoutView="85" workbookViewId="0">
      <selection activeCell="F35" sqref="F34:F35"/>
    </sheetView>
  </sheetViews>
  <sheetFormatPr baseColWidth="10" defaultRowHeight="13.5"/>
  <cols>
    <col min="1" max="1" width="3.28515625" style="318" customWidth="1"/>
    <col min="2" max="2" width="48.7109375" style="318" customWidth="1"/>
    <col min="3" max="3" width="2.7109375" style="318" customWidth="1"/>
    <col min="4" max="9" width="17.7109375" style="318" customWidth="1"/>
    <col min="10" max="256" width="11.42578125" style="318"/>
    <col min="257" max="257" width="3.28515625" style="318" customWidth="1"/>
    <col min="258" max="258" width="48.7109375" style="318" customWidth="1"/>
    <col min="259" max="259" width="2.7109375" style="318" customWidth="1"/>
    <col min="260" max="265" width="17.7109375" style="318" customWidth="1"/>
    <col min="266" max="512" width="11.42578125" style="318"/>
    <col min="513" max="513" width="3.28515625" style="318" customWidth="1"/>
    <col min="514" max="514" width="48.7109375" style="318" customWidth="1"/>
    <col min="515" max="515" width="2.7109375" style="318" customWidth="1"/>
    <col min="516" max="521" width="17.7109375" style="318" customWidth="1"/>
    <col min="522" max="768" width="11.42578125" style="318"/>
    <col min="769" max="769" width="3.28515625" style="318" customWidth="1"/>
    <col min="770" max="770" width="48.7109375" style="318" customWidth="1"/>
    <col min="771" max="771" width="2.7109375" style="318" customWidth="1"/>
    <col min="772" max="777" width="17.7109375" style="318" customWidth="1"/>
    <col min="778" max="1024" width="11.42578125" style="318"/>
    <col min="1025" max="1025" width="3.28515625" style="318" customWidth="1"/>
    <col min="1026" max="1026" width="48.7109375" style="318" customWidth="1"/>
    <col min="1027" max="1027" width="2.7109375" style="318" customWidth="1"/>
    <col min="1028" max="1033" width="17.7109375" style="318" customWidth="1"/>
    <col min="1034" max="1280" width="11.42578125" style="318"/>
    <col min="1281" max="1281" width="3.28515625" style="318" customWidth="1"/>
    <col min="1282" max="1282" width="48.7109375" style="318" customWidth="1"/>
    <col min="1283" max="1283" width="2.7109375" style="318" customWidth="1"/>
    <col min="1284" max="1289" width="17.7109375" style="318" customWidth="1"/>
    <col min="1290" max="1536" width="11.42578125" style="318"/>
    <col min="1537" max="1537" width="3.28515625" style="318" customWidth="1"/>
    <col min="1538" max="1538" width="48.7109375" style="318" customWidth="1"/>
    <col min="1539" max="1539" width="2.7109375" style="318" customWidth="1"/>
    <col min="1540" max="1545" width="17.7109375" style="318" customWidth="1"/>
    <col min="1546" max="1792" width="11.42578125" style="318"/>
    <col min="1793" max="1793" width="3.28515625" style="318" customWidth="1"/>
    <col min="1794" max="1794" width="48.7109375" style="318" customWidth="1"/>
    <col min="1795" max="1795" width="2.7109375" style="318" customWidth="1"/>
    <col min="1796" max="1801" width="17.7109375" style="318" customWidth="1"/>
    <col min="1802" max="2048" width="11.42578125" style="318"/>
    <col min="2049" max="2049" width="3.28515625" style="318" customWidth="1"/>
    <col min="2050" max="2050" width="48.7109375" style="318" customWidth="1"/>
    <col min="2051" max="2051" width="2.7109375" style="318" customWidth="1"/>
    <col min="2052" max="2057" width="17.7109375" style="318" customWidth="1"/>
    <col min="2058" max="2304" width="11.42578125" style="318"/>
    <col min="2305" max="2305" width="3.28515625" style="318" customWidth="1"/>
    <col min="2306" max="2306" width="48.7109375" style="318" customWidth="1"/>
    <col min="2307" max="2307" width="2.7109375" style="318" customWidth="1"/>
    <col min="2308" max="2313" width="17.7109375" style="318" customWidth="1"/>
    <col min="2314" max="2560" width="11.42578125" style="318"/>
    <col min="2561" max="2561" width="3.28515625" style="318" customWidth="1"/>
    <col min="2562" max="2562" width="48.7109375" style="318" customWidth="1"/>
    <col min="2563" max="2563" width="2.7109375" style="318" customWidth="1"/>
    <col min="2564" max="2569" width="17.7109375" style="318" customWidth="1"/>
    <col min="2570" max="2816" width="11.42578125" style="318"/>
    <col min="2817" max="2817" width="3.28515625" style="318" customWidth="1"/>
    <col min="2818" max="2818" width="48.7109375" style="318" customWidth="1"/>
    <col min="2819" max="2819" width="2.7109375" style="318" customWidth="1"/>
    <col min="2820" max="2825" width="17.7109375" style="318" customWidth="1"/>
    <col min="2826" max="3072" width="11.42578125" style="318"/>
    <col min="3073" max="3073" width="3.28515625" style="318" customWidth="1"/>
    <col min="3074" max="3074" width="48.7109375" style="318" customWidth="1"/>
    <col min="3075" max="3075" width="2.7109375" style="318" customWidth="1"/>
    <col min="3076" max="3081" width="17.7109375" style="318" customWidth="1"/>
    <col min="3082" max="3328" width="11.42578125" style="318"/>
    <col min="3329" max="3329" width="3.28515625" style="318" customWidth="1"/>
    <col min="3330" max="3330" width="48.7109375" style="318" customWidth="1"/>
    <col min="3331" max="3331" width="2.7109375" style="318" customWidth="1"/>
    <col min="3332" max="3337" width="17.7109375" style="318" customWidth="1"/>
    <col min="3338" max="3584" width="11.42578125" style="318"/>
    <col min="3585" max="3585" width="3.28515625" style="318" customWidth="1"/>
    <col min="3586" max="3586" width="48.7109375" style="318" customWidth="1"/>
    <col min="3587" max="3587" width="2.7109375" style="318" customWidth="1"/>
    <col min="3588" max="3593" width="17.7109375" style="318" customWidth="1"/>
    <col min="3594" max="3840" width="11.42578125" style="318"/>
    <col min="3841" max="3841" width="3.28515625" style="318" customWidth="1"/>
    <col min="3842" max="3842" width="48.7109375" style="318" customWidth="1"/>
    <col min="3843" max="3843" width="2.7109375" style="318" customWidth="1"/>
    <col min="3844" max="3849" width="17.7109375" style="318" customWidth="1"/>
    <col min="3850" max="4096" width="11.42578125" style="318"/>
    <col min="4097" max="4097" width="3.28515625" style="318" customWidth="1"/>
    <col min="4098" max="4098" width="48.7109375" style="318" customWidth="1"/>
    <col min="4099" max="4099" width="2.7109375" style="318" customWidth="1"/>
    <col min="4100" max="4105" width="17.7109375" style="318" customWidth="1"/>
    <col min="4106" max="4352" width="11.42578125" style="318"/>
    <col min="4353" max="4353" width="3.28515625" style="318" customWidth="1"/>
    <col min="4354" max="4354" width="48.7109375" style="318" customWidth="1"/>
    <col min="4355" max="4355" width="2.7109375" style="318" customWidth="1"/>
    <col min="4356" max="4361" width="17.7109375" style="318" customWidth="1"/>
    <col min="4362" max="4608" width="11.42578125" style="318"/>
    <col min="4609" max="4609" width="3.28515625" style="318" customWidth="1"/>
    <col min="4610" max="4610" width="48.7109375" style="318" customWidth="1"/>
    <col min="4611" max="4611" width="2.7109375" style="318" customWidth="1"/>
    <col min="4612" max="4617" width="17.7109375" style="318" customWidth="1"/>
    <col min="4618" max="4864" width="11.42578125" style="318"/>
    <col min="4865" max="4865" width="3.28515625" style="318" customWidth="1"/>
    <col min="4866" max="4866" width="48.7109375" style="318" customWidth="1"/>
    <col min="4867" max="4867" width="2.7109375" style="318" customWidth="1"/>
    <col min="4868" max="4873" width="17.7109375" style="318" customWidth="1"/>
    <col min="4874" max="5120" width="11.42578125" style="318"/>
    <col min="5121" max="5121" width="3.28515625" style="318" customWidth="1"/>
    <col min="5122" max="5122" width="48.7109375" style="318" customWidth="1"/>
    <col min="5123" max="5123" width="2.7109375" style="318" customWidth="1"/>
    <col min="5124" max="5129" width="17.7109375" style="318" customWidth="1"/>
    <col min="5130" max="5376" width="11.42578125" style="318"/>
    <col min="5377" max="5377" width="3.28515625" style="318" customWidth="1"/>
    <col min="5378" max="5378" width="48.7109375" style="318" customWidth="1"/>
    <col min="5379" max="5379" width="2.7109375" style="318" customWidth="1"/>
    <col min="5380" max="5385" width="17.7109375" style="318" customWidth="1"/>
    <col min="5386" max="5632" width="11.42578125" style="318"/>
    <col min="5633" max="5633" width="3.28515625" style="318" customWidth="1"/>
    <col min="5634" max="5634" width="48.7109375" style="318" customWidth="1"/>
    <col min="5635" max="5635" width="2.7109375" style="318" customWidth="1"/>
    <col min="5636" max="5641" width="17.7109375" style="318" customWidth="1"/>
    <col min="5642" max="5888" width="11.42578125" style="318"/>
    <col min="5889" max="5889" width="3.28515625" style="318" customWidth="1"/>
    <col min="5890" max="5890" width="48.7109375" style="318" customWidth="1"/>
    <col min="5891" max="5891" width="2.7109375" style="318" customWidth="1"/>
    <col min="5892" max="5897" width="17.7109375" style="318" customWidth="1"/>
    <col min="5898" max="6144" width="11.42578125" style="318"/>
    <col min="6145" max="6145" width="3.28515625" style="318" customWidth="1"/>
    <col min="6146" max="6146" width="48.7109375" style="318" customWidth="1"/>
    <col min="6147" max="6147" width="2.7109375" style="318" customWidth="1"/>
    <col min="6148" max="6153" width="17.7109375" style="318" customWidth="1"/>
    <col min="6154" max="6400" width="11.42578125" style="318"/>
    <col min="6401" max="6401" width="3.28515625" style="318" customWidth="1"/>
    <col min="6402" max="6402" width="48.7109375" style="318" customWidth="1"/>
    <col min="6403" max="6403" width="2.7109375" style="318" customWidth="1"/>
    <col min="6404" max="6409" width="17.7109375" style="318" customWidth="1"/>
    <col min="6410" max="6656" width="11.42578125" style="318"/>
    <col min="6657" max="6657" width="3.28515625" style="318" customWidth="1"/>
    <col min="6658" max="6658" width="48.7109375" style="318" customWidth="1"/>
    <col min="6659" max="6659" width="2.7109375" style="318" customWidth="1"/>
    <col min="6660" max="6665" width="17.7109375" style="318" customWidth="1"/>
    <col min="6666" max="6912" width="11.42578125" style="318"/>
    <col min="6913" max="6913" width="3.28515625" style="318" customWidth="1"/>
    <col min="6914" max="6914" width="48.7109375" style="318" customWidth="1"/>
    <col min="6915" max="6915" width="2.7109375" style="318" customWidth="1"/>
    <col min="6916" max="6921" width="17.7109375" style="318" customWidth="1"/>
    <col min="6922" max="7168" width="11.42578125" style="318"/>
    <col min="7169" max="7169" width="3.28515625" style="318" customWidth="1"/>
    <col min="7170" max="7170" width="48.7109375" style="318" customWidth="1"/>
    <col min="7171" max="7171" width="2.7109375" style="318" customWidth="1"/>
    <col min="7172" max="7177" width="17.7109375" style="318" customWidth="1"/>
    <col min="7178" max="7424" width="11.42578125" style="318"/>
    <col min="7425" max="7425" width="3.28515625" style="318" customWidth="1"/>
    <col min="7426" max="7426" width="48.7109375" style="318" customWidth="1"/>
    <col min="7427" max="7427" width="2.7109375" style="318" customWidth="1"/>
    <col min="7428" max="7433" width="17.7109375" style="318" customWidth="1"/>
    <col min="7434" max="7680" width="11.42578125" style="318"/>
    <col min="7681" max="7681" width="3.28515625" style="318" customWidth="1"/>
    <col min="7682" max="7682" width="48.7109375" style="318" customWidth="1"/>
    <col min="7683" max="7683" width="2.7109375" style="318" customWidth="1"/>
    <col min="7684" max="7689" width="17.7109375" style="318" customWidth="1"/>
    <col min="7690" max="7936" width="11.42578125" style="318"/>
    <col min="7937" max="7937" width="3.28515625" style="318" customWidth="1"/>
    <col min="7938" max="7938" width="48.7109375" style="318" customWidth="1"/>
    <col min="7939" max="7939" width="2.7109375" style="318" customWidth="1"/>
    <col min="7940" max="7945" width="17.7109375" style="318" customWidth="1"/>
    <col min="7946" max="8192" width="11.42578125" style="318"/>
    <col min="8193" max="8193" width="3.28515625" style="318" customWidth="1"/>
    <col min="8194" max="8194" width="48.7109375" style="318" customWidth="1"/>
    <col min="8195" max="8195" width="2.7109375" style="318" customWidth="1"/>
    <col min="8196" max="8201" width="17.7109375" style="318" customWidth="1"/>
    <col min="8202" max="8448" width="11.42578125" style="318"/>
    <col min="8449" max="8449" width="3.28515625" style="318" customWidth="1"/>
    <col min="8450" max="8450" width="48.7109375" style="318" customWidth="1"/>
    <col min="8451" max="8451" width="2.7109375" style="318" customWidth="1"/>
    <col min="8452" max="8457" width="17.7109375" style="318" customWidth="1"/>
    <col min="8458" max="8704" width="11.42578125" style="318"/>
    <col min="8705" max="8705" width="3.28515625" style="318" customWidth="1"/>
    <col min="8706" max="8706" width="48.7109375" style="318" customWidth="1"/>
    <col min="8707" max="8707" width="2.7109375" style="318" customWidth="1"/>
    <col min="8708" max="8713" width="17.7109375" style="318" customWidth="1"/>
    <col min="8714" max="8960" width="11.42578125" style="318"/>
    <col min="8961" max="8961" width="3.28515625" style="318" customWidth="1"/>
    <col min="8962" max="8962" width="48.7109375" style="318" customWidth="1"/>
    <col min="8963" max="8963" width="2.7109375" style="318" customWidth="1"/>
    <col min="8964" max="8969" width="17.7109375" style="318" customWidth="1"/>
    <col min="8970" max="9216" width="11.42578125" style="318"/>
    <col min="9217" max="9217" width="3.28515625" style="318" customWidth="1"/>
    <col min="9218" max="9218" width="48.7109375" style="318" customWidth="1"/>
    <col min="9219" max="9219" width="2.7109375" style="318" customWidth="1"/>
    <col min="9220" max="9225" width="17.7109375" style="318" customWidth="1"/>
    <col min="9226" max="9472" width="11.42578125" style="318"/>
    <col min="9473" max="9473" width="3.28515625" style="318" customWidth="1"/>
    <col min="9474" max="9474" width="48.7109375" style="318" customWidth="1"/>
    <col min="9475" max="9475" width="2.7109375" style="318" customWidth="1"/>
    <col min="9476" max="9481" width="17.7109375" style="318" customWidth="1"/>
    <col min="9482" max="9728" width="11.42578125" style="318"/>
    <col min="9729" max="9729" width="3.28515625" style="318" customWidth="1"/>
    <col min="9730" max="9730" width="48.7109375" style="318" customWidth="1"/>
    <col min="9731" max="9731" width="2.7109375" style="318" customWidth="1"/>
    <col min="9732" max="9737" width="17.7109375" style="318" customWidth="1"/>
    <col min="9738" max="9984" width="11.42578125" style="318"/>
    <col min="9985" max="9985" width="3.28515625" style="318" customWidth="1"/>
    <col min="9986" max="9986" width="48.7109375" style="318" customWidth="1"/>
    <col min="9987" max="9987" width="2.7109375" style="318" customWidth="1"/>
    <col min="9988" max="9993" width="17.7109375" style="318" customWidth="1"/>
    <col min="9994" max="10240" width="11.42578125" style="318"/>
    <col min="10241" max="10241" width="3.28515625" style="318" customWidth="1"/>
    <col min="10242" max="10242" width="48.7109375" style="318" customWidth="1"/>
    <col min="10243" max="10243" width="2.7109375" style="318" customWidth="1"/>
    <col min="10244" max="10249" width="17.7109375" style="318" customWidth="1"/>
    <col min="10250" max="10496" width="11.42578125" style="318"/>
    <col min="10497" max="10497" width="3.28515625" style="318" customWidth="1"/>
    <col min="10498" max="10498" width="48.7109375" style="318" customWidth="1"/>
    <col min="10499" max="10499" width="2.7109375" style="318" customWidth="1"/>
    <col min="10500" max="10505" width="17.7109375" style="318" customWidth="1"/>
    <col min="10506" max="10752" width="11.42578125" style="318"/>
    <col min="10753" max="10753" width="3.28515625" style="318" customWidth="1"/>
    <col min="10754" max="10754" width="48.7109375" style="318" customWidth="1"/>
    <col min="10755" max="10755" width="2.7109375" style="318" customWidth="1"/>
    <col min="10756" max="10761" width="17.7109375" style="318" customWidth="1"/>
    <col min="10762" max="11008" width="11.42578125" style="318"/>
    <col min="11009" max="11009" width="3.28515625" style="318" customWidth="1"/>
    <col min="11010" max="11010" width="48.7109375" style="318" customWidth="1"/>
    <col min="11011" max="11011" width="2.7109375" style="318" customWidth="1"/>
    <col min="11012" max="11017" width="17.7109375" style="318" customWidth="1"/>
    <col min="11018" max="11264" width="11.42578125" style="318"/>
    <col min="11265" max="11265" width="3.28515625" style="318" customWidth="1"/>
    <col min="11266" max="11266" width="48.7109375" style="318" customWidth="1"/>
    <col min="11267" max="11267" width="2.7109375" style="318" customWidth="1"/>
    <col min="11268" max="11273" width="17.7109375" style="318" customWidth="1"/>
    <col min="11274" max="11520" width="11.42578125" style="318"/>
    <col min="11521" max="11521" width="3.28515625" style="318" customWidth="1"/>
    <col min="11522" max="11522" width="48.7109375" style="318" customWidth="1"/>
    <col min="11523" max="11523" width="2.7109375" style="318" customWidth="1"/>
    <col min="11524" max="11529" width="17.7109375" style="318" customWidth="1"/>
    <col min="11530" max="11776" width="11.42578125" style="318"/>
    <col min="11777" max="11777" width="3.28515625" style="318" customWidth="1"/>
    <col min="11778" max="11778" width="48.7109375" style="318" customWidth="1"/>
    <col min="11779" max="11779" width="2.7109375" style="318" customWidth="1"/>
    <col min="11780" max="11785" width="17.7109375" style="318" customWidth="1"/>
    <col min="11786" max="12032" width="11.42578125" style="318"/>
    <col min="12033" max="12033" width="3.28515625" style="318" customWidth="1"/>
    <col min="12034" max="12034" width="48.7109375" style="318" customWidth="1"/>
    <col min="12035" max="12035" width="2.7109375" style="318" customWidth="1"/>
    <col min="12036" max="12041" width="17.7109375" style="318" customWidth="1"/>
    <col min="12042" max="12288" width="11.42578125" style="318"/>
    <col min="12289" max="12289" width="3.28515625" style="318" customWidth="1"/>
    <col min="12290" max="12290" width="48.7109375" style="318" customWidth="1"/>
    <col min="12291" max="12291" width="2.7109375" style="318" customWidth="1"/>
    <col min="12292" max="12297" width="17.7109375" style="318" customWidth="1"/>
    <col min="12298" max="12544" width="11.42578125" style="318"/>
    <col min="12545" max="12545" width="3.28515625" style="318" customWidth="1"/>
    <col min="12546" max="12546" width="48.7109375" style="318" customWidth="1"/>
    <col min="12547" max="12547" width="2.7109375" style="318" customWidth="1"/>
    <col min="12548" max="12553" width="17.7109375" style="318" customWidth="1"/>
    <col min="12554" max="12800" width="11.42578125" style="318"/>
    <col min="12801" max="12801" width="3.28515625" style="318" customWidth="1"/>
    <col min="12802" max="12802" width="48.7109375" style="318" customWidth="1"/>
    <col min="12803" max="12803" width="2.7109375" style="318" customWidth="1"/>
    <col min="12804" max="12809" width="17.7109375" style="318" customWidth="1"/>
    <col min="12810" max="13056" width="11.42578125" style="318"/>
    <col min="13057" max="13057" width="3.28515625" style="318" customWidth="1"/>
    <col min="13058" max="13058" width="48.7109375" style="318" customWidth="1"/>
    <col min="13059" max="13059" width="2.7109375" style="318" customWidth="1"/>
    <col min="13060" max="13065" width="17.7109375" style="318" customWidth="1"/>
    <col min="13066" max="13312" width="11.42578125" style="318"/>
    <col min="13313" max="13313" width="3.28515625" style="318" customWidth="1"/>
    <col min="13314" max="13314" width="48.7109375" style="318" customWidth="1"/>
    <col min="13315" max="13315" width="2.7109375" style="318" customWidth="1"/>
    <col min="13316" max="13321" width="17.7109375" style="318" customWidth="1"/>
    <col min="13322" max="13568" width="11.42578125" style="318"/>
    <col min="13569" max="13569" width="3.28515625" style="318" customWidth="1"/>
    <col min="13570" max="13570" width="48.7109375" style="318" customWidth="1"/>
    <col min="13571" max="13571" width="2.7109375" style="318" customWidth="1"/>
    <col min="13572" max="13577" width="17.7109375" style="318" customWidth="1"/>
    <col min="13578" max="13824" width="11.42578125" style="318"/>
    <col min="13825" max="13825" width="3.28515625" style="318" customWidth="1"/>
    <col min="13826" max="13826" width="48.7109375" style="318" customWidth="1"/>
    <col min="13827" max="13827" width="2.7109375" style="318" customWidth="1"/>
    <col min="13828" max="13833" width="17.7109375" style="318" customWidth="1"/>
    <col min="13834" max="14080" width="11.42578125" style="318"/>
    <col min="14081" max="14081" width="3.28515625" style="318" customWidth="1"/>
    <col min="14082" max="14082" width="48.7109375" style="318" customWidth="1"/>
    <col min="14083" max="14083" width="2.7109375" style="318" customWidth="1"/>
    <col min="14084" max="14089" width="17.7109375" style="318" customWidth="1"/>
    <col min="14090" max="14336" width="11.42578125" style="318"/>
    <col min="14337" max="14337" width="3.28515625" style="318" customWidth="1"/>
    <col min="14338" max="14338" width="48.7109375" style="318" customWidth="1"/>
    <col min="14339" max="14339" width="2.7109375" style="318" customWidth="1"/>
    <col min="14340" max="14345" width="17.7109375" style="318" customWidth="1"/>
    <col min="14346" max="14592" width="11.42578125" style="318"/>
    <col min="14593" max="14593" width="3.28515625" style="318" customWidth="1"/>
    <col min="14594" max="14594" width="48.7109375" style="318" customWidth="1"/>
    <col min="14595" max="14595" width="2.7109375" style="318" customWidth="1"/>
    <col min="14596" max="14601" width="17.7109375" style="318" customWidth="1"/>
    <col min="14602" max="14848" width="11.42578125" style="318"/>
    <col min="14849" max="14849" width="3.28515625" style="318" customWidth="1"/>
    <col min="14850" max="14850" width="48.7109375" style="318" customWidth="1"/>
    <col min="14851" max="14851" width="2.7109375" style="318" customWidth="1"/>
    <col min="14852" max="14857" width="17.7109375" style="318" customWidth="1"/>
    <col min="14858" max="15104" width="11.42578125" style="318"/>
    <col min="15105" max="15105" width="3.28515625" style="318" customWidth="1"/>
    <col min="15106" max="15106" width="48.7109375" style="318" customWidth="1"/>
    <col min="15107" max="15107" width="2.7109375" style="318" customWidth="1"/>
    <col min="15108" max="15113" width="17.7109375" style="318" customWidth="1"/>
    <col min="15114" max="15360" width="11.42578125" style="318"/>
    <col min="15361" max="15361" width="3.28515625" style="318" customWidth="1"/>
    <col min="15362" max="15362" width="48.7109375" style="318" customWidth="1"/>
    <col min="15363" max="15363" width="2.7109375" style="318" customWidth="1"/>
    <col min="15364" max="15369" width="17.7109375" style="318" customWidth="1"/>
    <col min="15370" max="15616" width="11.42578125" style="318"/>
    <col min="15617" max="15617" width="3.28515625" style="318" customWidth="1"/>
    <col min="15618" max="15618" width="48.7109375" style="318" customWidth="1"/>
    <col min="15619" max="15619" width="2.7109375" style="318" customWidth="1"/>
    <col min="15620" max="15625" width="17.7109375" style="318" customWidth="1"/>
    <col min="15626" max="15872" width="11.42578125" style="318"/>
    <col min="15873" max="15873" width="3.28515625" style="318" customWidth="1"/>
    <col min="15874" max="15874" width="48.7109375" style="318" customWidth="1"/>
    <col min="15875" max="15875" width="2.7109375" style="318" customWidth="1"/>
    <col min="15876" max="15881" width="17.7109375" style="318" customWidth="1"/>
    <col min="15882" max="16128" width="11.42578125" style="318"/>
    <col min="16129" max="16129" width="3.28515625" style="318" customWidth="1"/>
    <col min="16130" max="16130" width="48.7109375" style="318" customWidth="1"/>
    <col min="16131" max="16131" width="2.7109375" style="318" customWidth="1"/>
    <col min="16132" max="16137" width="17.7109375" style="318" customWidth="1"/>
    <col min="16138" max="16384" width="11.42578125" style="318"/>
  </cols>
  <sheetData>
    <row r="1" spans="1:9">
      <c r="A1" s="326"/>
    </row>
    <row r="2" spans="1:9">
      <c r="A2" s="327"/>
      <c r="B2" s="841" t="s">
        <v>142</v>
      </c>
      <c r="C2" s="842"/>
      <c r="D2" s="842"/>
      <c r="E2" s="842"/>
      <c r="F2" s="842"/>
      <c r="G2" s="842"/>
      <c r="H2" s="842"/>
      <c r="I2" s="843"/>
    </row>
    <row r="3" spans="1:9">
      <c r="A3" s="330"/>
      <c r="B3" s="844" t="s">
        <v>150</v>
      </c>
      <c r="C3" s="845"/>
      <c r="D3" s="845"/>
      <c r="E3" s="845"/>
      <c r="F3" s="845"/>
      <c r="G3" s="845"/>
      <c r="H3" s="845"/>
      <c r="I3" s="846"/>
    </row>
    <row r="4" spans="1:9">
      <c r="B4" s="844" t="s">
        <v>148</v>
      </c>
      <c r="C4" s="845"/>
      <c r="D4" s="845"/>
      <c r="E4" s="845"/>
      <c r="F4" s="845"/>
      <c r="G4" s="845"/>
      <c r="H4" s="845"/>
      <c r="I4" s="846"/>
    </row>
    <row r="5" spans="1:9">
      <c r="B5" s="844" t="s">
        <v>572</v>
      </c>
      <c r="C5" s="845"/>
      <c r="D5" s="845"/>
      <c r="E5" s="845"/>
      <c r="F5" s="845"/>
      <c r="G5" s="845"/>
      <c r="H5" s="845"/>
      <c r="I5" s="846"/>
    </row>
    <row r="6" spans="1:9">
      <c r="B6" s="844" t="s">
        <v>143</v>
      </c>
      <c r="C6" s="845"/>
      <c r="D6" s="845"/>
      <c r="E6" s="845"/>
      <c r="F6" s="845"/>
      <c r="G6" s="845"/>
      <c r="H6" s="845"/>
      <c r="I6" s="846"/>
    </row>
    <row r="7" spans="1:9">
      <c r="B7" s="104"/>
      <c r="C7" s="103"/>
      <c r="D7" s="103"/>
      <c r="E7" s="103"/>
      <c r="F7" s="103"/>
      <c r="G7" s="103"/>
      <c r="H7" s="103"/>
      <c r="I7" s="105"/>
    </row>
    <row r="8" spans="1:9">
      <c r="B8" s="844" t="s">
        <v>144</v>
      </c>
      <c r="C8" s="99"/>
      <c r="D8" s="840" t="s">
        <v>145</v>
      </c>
      <c r="E8" s="840"/>
      <c r="F8" s="840"/>
      <c r="G8" s="840"/>
      <c r="H8" s="840"/>
      <c r="I8" s="847" t="s">
        <v>146</v>
      </c>
    </row>
    <row r="9" spans="1:9">
      <c r="B9" s="844"/>
      <c r="C9" s="100"/>
      <c r="D9" s="845" t="s">
        <v>94</v>
      </c>
      <c r="E9" s="848" t="s">
        <v>149</v>
      </c>
      <c r="F9" s="840" t="s">
        <v>27</v>
      </c>
      <c r="G9" s="840" t="s">
        <v>141</v>
      </c>
      <c r="H9" s="840" t="s">
        <v>147</v>
      </c>
      <c r="I9" s="847"/>
    </row>
    <row r="10" spans="1:9">
      <c r="B10" s="844"/>
      <c r="C10" s="101"/>
      <c r="D10" s="845"/>
      <c r="E10" s="848"/>
      <c r="F10" s="840"/>
      <c r="G10" s="840"/>
      <c r="H10" s="840"/>
      <c r="I10" s="847"/>
    </row>
    <row r="11" spans="1:9">
      <c r="B11" s="106"/>
      <c r="C11" s="95"/>
      <c r="D11" s="97" t="s">
        <v>0</v>
      </c>
      <c r="E11" s="97" t="s">
        <v>1</v>
      </c>
      <c r="F11" s="97" t="s">
        <v>2</v>
      </c>
      <c r="G11" s="97" t="s">
        <v>6</v>
      </c>
      <c r="H11" s="97" t="s">
        <v>3</v>
      </c>
      <c r="I11" s="107" t="s">
        <v>4</v>
      </c>
    </row>
    <row r="12" spans="1:9">
      <c r="B12" s="108" t="s">
        <v>155</v>
      </c>
      <c r="C12" s="98"/>
      <c r="D12" s="523">
        <f>D13+D14+D15+D18+D19+D22</f>
        <v>935035866</v>
      </c>
      <c r="E12" s="524">
        <f t="shared" ref="E12:E21" si="0">F12-D12</f>
        <v>4454324.75</v>
      </c>
      <c r="F12" s="523">
        <f>F13+F14+F15+F18+F19+F22</f>
        <v>939490190.75</v>
      </c>
      <c r="G12" s="523">
        <f>G13+G14+G15+G18+G19+G22</f>
        <v>851961238.71999979</v>
      </c>
      <c r="H12" s="523">
        <f>H13+H14+H15+H18+H19+H22</f>
        <v>851961238.71999979</v>
      </c>
      <c r="I12" s="525">
        <f t="shared" ref="I12:I22" si="1">F12-G12</f>
        <v>87528952.03000021</v>
      </c>
    </row>
    <row r="13" spans="1:9">
      <c r="B13" s="526" t="s">
        <v>151</v>
      </c>
      <c r="C13" s="96"/>
      <c r="D13" s="527">
        <f>893502286+34533580</f>
        <v>928035866</v>
      </c>
      <c r="E13" s="528">
        <f t="shared" si="0"/>
        <v>0</v>
      </c>
      <c r="F13" s="527">
        <f>893502286+34533580</f>
        <v>928035866</v>
      </c>
      <c r="G13" s="527">
        <v>841076508.85999978</v>
      </c>
      <c r="H13" s="527">
        <v>841076508.85999978</v>
      </c>
      <c r="I13" s="529">
        <f t="shared" si="1"/>
        <v>86959357.140000224</v>
      </c>
    </row>
    <row r="14" spans="1:9">
      <c r="B14" s="526" t="s">
        <v>152</v>
      </c>
      <c r="C14" s="96"/>
      <c r="D14" s="530">
        <v>0</v>
      </c>
      <c r="E14" s="528">
        <f t="shared" si="0"/>
        <v>0</v>
      </c>
      <c r="F14" s="530">
        <v>0</v>
      </c>
      <c r="G14" s="530">
        <v>0</v>
      </c>
      <c r="H14" s="530">
        <v>0</v>
      </c>
      <c r="I14" s="529">
        <f t="shared" si="1"/>
        <v>0</v>
      </c>
    </row>
    <row r="15" spans="1:9">
      <c r="B15" s="526" t="s">
        <v>158</v>
      </c>
      <c r="C15" s="96"/>
      <c r="D15" s="530">
        <f>D16+D17</f>
        <v>0</v>
      </c>
      <c r="E15" s="528">
        <f t="shared" si="0"/>
        <v>0</v>
      </c>
      <c r="F15" s="530">
        <f>F16+F17</f>
        <v>0</v>
      </c>
      <c r="G15" s="530">
        <f>G16+G17</f>
        <v>0</v>
      </c>
      <c r="H15" s="530">
        <f>H16+H17</f>
        <v>0</v>
      </c>
      <c r="I15" s="529">
        <f t="shared" si="1"/>
        <v>0</v>
      </c>
    </row>
    <row r="16" spans="1:9">
      <c r="B16" s="109" t="s">
        <v>159</v>
      </c>
      <c r="C16" s="96"/>
      <c r="D16" s="530">
        <v>0</v>
      </c>
      <c r="E16" s="528">
        <f t="shared" si="0"/>
        <v>0</v>
      </c>
      <c r="F16" s="530">
        <v>0</v>
      </c>
      <c r="G16" s="530">
        <v>0</v>
      </c>
      <c r="H16" s="530">
        <v>0</v>
      </c>
      <c r="I16" s="529">
        <f t="shared" si="1"/>
        <v>0</v>
      </c>
    </row>
    <row r="17" spans="2:9">
      <c r="B17" s="109" t="s">
        <v>160</v>
      </c>
      <c r="C17" s="96"/>
      <c r="D17" s="530">
        <v>0</v>
      </c>
      <c r="E17" s="528">
        <f t="shared" si="0"/>
        <v>0</v>
      </c>
      <c r="F17" s="530">
        <v>0</v>
      </c>
      <c r="G17" s="530">
        <v>0</v>
      </c>
      <c r="H17" s="530">
        <v>0</v>
      </c>
      <c r="I17" s="529">
        <f t="shared" si="1"/>
        <v>0</v>
      </c>
    </row>
    <row r="18" spans="2:9">
      <c r="B18" s="526" t="s">
        <v>153</v>
      </c>
      <c r="C18" s="96"/>
      <c r="D18" s="530">
        <v>0</v>
      </c>
      <c r="E18" s="528">
        <f t="shared" si="0"/>
        <v>0</v>
      </c>
      <c r="F18" s="530">
        <v>0</v>
      </c>
      <c r="G18" s="530">
        <v>0</v>
      </c>
      <c r="H18" s="530">
        <v>0</v>
      </c>
      <c r="I18" s="529">
        <f t="shared" si="1"/>
        <v>0</v>
      </c>
    </row>
    <row r="19" spans="2:9" ht="22.5">
      <c r="B19" s="531" t="s">
        <v>161</v>
      </c>
      <c r="C19" s="96"/>
      <c r="D19" s="530">
        <f>D20+D21</f>
        <v>0</v>
      </c>
      <c r="E19" s="528">
        <f t="shared" si="0"/>
        <v>0</v>
      </c>
      <c r="F19" s="530">
        <f>F20+F21</f>
        <v>0</v>
      </c>
      <c r="G19" s="530">
        <f>G20+G21</f>
        <v>0</v>
      </c>
      <c r="H19" s="530">
        <f>H20+H21</f>
        <v>0</v>
      </c>
      <c r="I19" s="529">
        <f t="shared" si="1"/>
        <v>0</v>
      </c>
    </row>
    <row r="20" spans="2:9">
      <c r="B20" s="109" t="s">
        <v>162</v>
      </c>
      <c r="C20" s="96"/>
      <c r="D20" s="530">
        <v>0</v>
      </c>
      <c r="E20" s="528">
        <f t="shared" si="0"/>
        <v>0</v>
      </c>
      <c r="F20" s="530">
        <v>0</v>
      </c>
      <c r="G20" s="530">
        <v>0</v>
      </c>
      <c r="H20" s="530">
        <v>0</v>
      </c>
      <c r="I20" s="529">
        <f t="shared" si="1"/>
        <v>0</v>
      </c>
    </row>
    <row r="21" spans="2:9">
      <c r="B21" s="109" t="s">
        <v>163</v>
      </c>
      <c r="C21" s="96"/>
      <c r="D21" s="530">
        <v>0</v>
      </c>
      <c r="E21" s="528">
        <f t="shared" si="0"/>
        <v>0</v>
      </c>
      <c r="F21" s="530">
        <v>0</v>
      </c>
      <c r="G21" s="530">
        <v>0</v>
      </c>
      <c r="H21" s="530">
        <v>0</v>
      </c>
      <c r="I21" s="529">
        <f t="shared" si="1"/>
        <v>0</v>
      </c>
    </row>
    <row r="22" spans="2:9">
      <c r="B22" s="526" t="s">
        <v>154</v>
      </c>
      <c r="C22" s="96"/>
      <c r="D22" s="530">
        <v>7000000</v>
      </c>
      <c r="E22" s="528">
        <f>F22-D22</f>
        <v>4454324.75</v>
      </c>
      <c r="F22" s="530">
        <v>11454324.75</v>
      </c>
      <c r="G22" s="530">
        <v>10884729.859999999</v>
      </c>
      <c r="H22" s="530">
        <v>10884729.859999999</v>
      </c>
      <c r="I22" s="529">
        <f t="shared" si="1"/>
        <v>569594.8900000006</v>
      </c>
    </row>
    <row r="23" spans="2:9">
      <c r="B23" s="526"/>
      <c r="C23" s="96"/>
      <c r="D23" s="530"/>
      <c r="E23" s="524"/>
      <c r="F23" s="530"/>
      <c r="G23" s="530"/>
      <c r="H23" s="530"/>
      <c r="I23" s="525"/>
    </row>
    <row r="24" spans="2:9">
      <c r="B24" s="108" t="s">
        <v>156</v>
      </c>
      <c r="C24" s="98"/>
      <c r="D24" s="532">
        <f>D25+D26+D27+D30+D31+D34</f>
        <v>0</v>
      </c>
      <c r="E24" s="524"/>
      <c r="F24" s="532">
        <f>F25+F26+F27+F30+F31+F34</f>
        <v>0</v>
      </c>
      <c r="G24" s="532">
        <f>G25+G26+G27+G30+G31+G34</f>
        <v>0</v>
      </c>
      <c r="H24" s="532">
        <f>H25+H26+H27+H30+H31+H34</f>
        <v>0</v>
      </c>
      <c r="I24" s="525">
        <f t="shared" ref="I24:I34" si="2">F24-G24</f>
        <v>0</v>
      </c>
    </row>
    <row r="25" spans="2:9">
      <c r="B25" s="526" t="s">
        <v>151</v>
      </c>
      <c r="C25" s="96"/>
      <c r="D25" s="530"/>
      <c r="E25" s="524"/>
      <c r="F25" s="530"/>
      <c r="G25" s="530"/>
      <c r="H25" s="530"/>
      <c r="I25" s="529">
        <f t="shared" si="2"/>
        <v>0</v>
      </c>
    </row>
    <row r="26" spans="2:9">
      <c r="B26" s="526" t="s">
        <v>152</v>
      </c>
      <c r="C26" s="96"/>
      <c r="D26" s="530">
        <v>0</v>
      </c>
      <c r="E26" s="524">
        <f t="shared" ref="E26:E34" si="3">F26-D26</f>
        <v>0</v>
      </c>
      <c r="F26" s="530"/>
      <c r="G26" s="530"/>
      <c r="H26" s="530"/>
      <c r="I26" s="529">
        <f t="shared" si="2"/>
        <v>0</v>
      </c>
    </row>
    <row r="27" spans="2:9">
      <c r="B27" s="526" t="s">
        <v>158</v>
      </c>
      <c r="C27" s="96"/>
      <c r="D27" s="530">
        <f>D28+D29</f>
        <v>0</v>
      </c>
      <c r="E27" s="528">
        <f t="shared" si="3"/>
        <v>0</v>
      </c>
      <c r="F27" s="530">
        <f>F28+F29</f>
        <v>0</v>
      </c>
      <c r="G27" s="530">
        <f>G28+G29</f>
        <v>0</v>
      </c>
      <c r="H27" s="530">
        <f>H28+H29</f>
        <v>0</v>
      </c>
      <c r="I27" s="529">
        <f t="shared" si="2"/>
        <v>0</v>
      </c>
    </row>
    <row r="28" spans="2:9">
      <c r="B28" s="109" t="s">
        <v>159</v>
      </c>
      <c r="C28" s="96"/>
      <c r="D28" s="530">
        <v>0</v>
      </c>
      <c r="E28" s="528">
        <f t="shared" si="3"/>
        <v>0</v>
      </c>
      <c r="F28" s="530">
        <v>0</v>
      </c>
      <c r="G28" s="530">
        <v>0</v>
      </c>
      <c r="H28" s="530">
        <v>0</v>
      </c>
      <c r="I28" s="529">
        <f t="shared" si="2"/>
        <v>0</v>
      </c>
    </row>
    <row r="29" spans="2:9">
      <c r="B29" s="109" t="s">
        <v>160</v>
      </c>
      <c r="C29" s="96"/>
      <c r="D29" s="530">
        <v>0</v>
      </c>
      <c r="E29" s="528">
        <f t="shared" si="3"/>
        <v>0</v>
      </c>
      <c r="F29" s="530">
        <v>0</v>
      </c>
      <c r="G29" s="530">
        <v>0</v>
      </c>
      <c r="H29" s="530">
        <v>0</v>
      </c>
      <c r="I29" s="529">
        <f t="shared" si="2"/>
        <v>0</v>
      </c>
    </row>
    <row r="30" spans="2:9">
      <c r="B30" s="526" t="s">
        <v>153</v>
      </c>
      <c r="C30" s="96"/>
      <c r="D30" s="530">
        <v>0</v>
      </c>
      <c r="E30" s="528">
        <f t="shared" si="3"/>
        <v>0</v>
      </c>
      <c r="F30" s="530">
        <v>0</v>
      </c>
      <c r="G30" s="530">
        <v>0</v>
      </c>
      <c r="H30" s="530">
        <v>0</v>
      </c>
      <c r="I30" s="529">
        <f t="shared" si="2"/>
        <v>0</v>
      </c>
    </row>
    <row r="31" spans="2:9" ht="22.5">
      <c r="B31" s="531" t="s">
        <v>161</v>
      </c>
      <c r="C31" s="96"/>
      <c r="D31" s="530">
        <f>D32+D33</f>
        <v>0</v>
      </c>
      <c r="E31" s="528">
        <f t="shared" si="3"/>
        <v>0</v>
      </c>
      <c r="F31" s="530">
        <f>F32+F33</f>
        <v>0</v>
      </c>
      <c r="G31" s="530">
        <f>G32+G33</f>
        <v>0</v>
      </c>
      <c r="H31" s="530">
        <f>H32+H33</f>
        <v>0</v>
      </c>
      <c r="I31" s="529">
        <f t="shared" si="2"/>
        <v>0</v>
      </c>
    </row>
    <row r="32" spans="2:9">
      <c r="B32" s="109" t="s">
        <v>162</v>
      </c>
      <c r="C32" s="96"/>
      <c r="D32" s="530">
        <v>0</v>
      </c>
      <c r="E32" s="528">
        <f t="shared" si="3"/>
        <v>0</v>
      </c>
      <c r="F32" s="530">
        <v>0</v>
      </c>
      <c r="G32" s="530">
        <v>0</v>
      </c>
      <c r="H32" s="530">
        <v>0</v>
      </c>
      <c r="I32" s="529">
        <f t="shared" si="2"/>
        <v>0</v>
      </c>
    </row>
    <row r="33" spans="2:9">
      <c r="B33" s="109" t="s">
        <v>163</v>
      </c>
      <c r="C33" s="96"/>
      <c r="D33" s="530">
        <v>0</v>
      </c>
      <c r="E33" s="528">
        <f t="shared" si="3"/>
        <v>0</v>
      </c>
      <c r="F33" s="530">
        <v>0</v>
      </c>
      <c r="G33" s="530">
        <v>0</v>
      </c>
      <c r="H33" s="530">
        <v>0</v>
      </c>
      <c r="I33" s="529">
        <f t="shared" si="2"/>
        <v>0</v>
      </c>
    </row>
    <row r="34" spans="2:9">
      <c r="B34" s="526" t="s">
        <v>154</v>
      </c>
      <c r="C34" s="96"/>
      <c r="D34" s="530">
        <v>0</v>
      </c>
      <c r="E34" s="528">
        <f t="shared" si="3"/>
        <v>0</v>
      </c>
      <c r="F34" s="530">
        <v>0</v>
      </c>
      <c r="G34" s="530">
        <v>0</v>
      </c>
      <c r="H34" s="530">
        <v>0</v>
      </c>
      <c r="I34" s="529">
        <f t="shared" si="2"/>
        <v>0</v>
      </c>
    </row>
    <row r="35" spans="2:9">
      <c r="B35" s="526"/>
      <c r="C35" s="533"/>
      <c r="D35" s="530"/>
      <c r="E35" s="524"/>
      <c r="F35" s="530"/>
      <c r="G35" s="530"/>
      <c r="H35" s="530"/>
      <c r="I35" s="525"/>
    </row>
    <row r="36" spans="2:9">
      <c r="B36" s="108" t="s">
        <v>157</v>
      </c>
      <c r="C36" s="102"/>
      <c r="D36" s="523">
        <f>D12+D24</f>
        <v>935035866</v>
      </c>
      <c r="E36" s="524">
        <f>F36-D36</f>
        <v>4454324.75</v>
      </c>
      <c r="F36" s="523">
        <f>F12+F24</f>
        <v>939490190.75</v>
      </c>
      <c r="G36" s="523">
        <f>G12+G24</f>
        <v>851961238.71999979</v>
      </c>
      <c r="H36" s="523">
        <f>H12+H24</f>
        <v>851961238.71999979</v>
      </c>
      <c r="I36" s="525">
        <f>F36-G36</f>
        <v>87528952.03000021</v>
      </c>
    </row>
    <row r="37" spans="2:9">
      <c r="B37" s="110"/>
      <c r="C37" s="111"/>
      <c r="D37" s="534"/>
      <c r="E37" s="534"/>
      <c r="F37" s="534"/>
      <c r="G37" s="534"/>
      <c r="H37" s="534"/>
      <c r="I37" s="535"/>
    </row>
  </sheetData>
  <mergeCells count="13">
    <mergeCell ref="F9:F10"/>
    <mergeCell ref="G9:G10"/>
    <mergeCell ref="H9:H10"/>
    <mergeCell ref="B2:I2"/>
    <mergeCell ref="B3:I3"/>
    <mergeCell ref="B4:I4"/>
    <mergeCell ref="B5:I5"/>
    <mergeCell ref="B6:I6"/>
    <mergeCell ref="B8:B10"/>
    <mergeCell ref="D8:H8"/>
    <mergeCell ref="I8:I10"/>
    <mergeCell ref="D9:D10"/>
    <mergeCell ref="E9:E10"/>
  </mergeCells>
  <conditionalFormatting sqref="D11:I11">
    <cfRule type="cellIs" dxfId="1" priority="2" operator="equal">
      <formula>0</formula>
    </cfRule>
  </conditionalFormatting>
  <conditionalFormatting sqref="D37">
    <cfRule type="cellIs" dxfId="0" priority="1" operator="equal">
      <formula>0</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94"/>
  <sheetViews>
    <sheetView showGridLines="0" view="pageBreakPreview" topLeftCell="A43" zoomScale="60" zoomScaleNormal="145" zoomScalePageLayoutView="85" workbookViewId="0">
      <selection activeCell="G62" sqref="G62"/>
    </sheetView>
  </sheetViews>
  <sheetFormatPr baseColWidth="10" defaultColWidth="11.42578125" defaultRowHeight="13.5"/>
  <cols>
    <col min="1" max="1" width="6.7109375" style="1" customWidth="1"/>
    <col min="2" max="3" width="3.42578125" style="1" customWidth="1"/>
    <col min="4" max="4" width="4.5703125" style="1" customWidth="1"/>
    <col min="5" max="5" width="4.140625" style="1" bestFit="1" customWidth="1"/>
    <col min="6" max="6" width="47" style="1" customWidth="1"/>
    <col min="7" max="7" width="110.42578125" style="1" customWidth="1"/>
    <col min="8" max="16384" width="11.42578125" style="1"/>
  </cols>
  <sheetData>
    <row r="1" spans="1:7" ht="35.1" customHeight="1">
      <c r="A1" s="567" t="s">
        <v>87</v>
      </c>
      <c r="B1" s="568"/>
      <c r="C1" s="568"/>
      <c r="D1" s="568"/>
      <c r="E1" s="568"/>
      <c r="F1" s="568"/>
      <c r="G1" s="569"/>
    </row>
    <row r="2" spans="1:7" ht="6" customHeight="1">
      <c r="G2" s="56"/>
    </row>
    <row r="3" spans="1:7" ht="20.100000000000001" customHeight="1">
      <c r="A3" s="570" t="s">
        <v>311</v>
      </c>
      <c r="B3" s="571"/>
      <c r="C3" s="571"/>
      <c r="D3" s="571"/>
      <c r="E3" s="571"/>
      <c r="F3" s="571"/>
      <c r="G3" s="572"/>
    </row>
    <row r="4" spans="1:7" ht="20.100000000000001" customHeight="1">
      <c r="A4" s="570" t="s">
        <v>573</v>
      </c>
      <c r="B4" s="571"/>
      <c r="C4" s="571"/>
      <c r="D4" s="571"/>
      <c r="E4" s="571"/>
      <c r="F4" s="571"/>
      <c r="G4" s="572"/>
    </row>
    <row r="5" spans="1:7" ht="34.15" customHeight="1">
      <c r="A5" s="565" t="s">
        <v>85</v>
      </c>
      <c r="B5" s="565" t="s">
        <v>44</v>
      </c>
      <c r="C5" s="565" t="s">
        <v>42</v>
      </c>
      <c r="D5" s="565" t="s">
        <v>43</v>
      </c>
      <c r="E5" s="565" t="s">
        <v>12</v>
      </c>
      <c r="F5" s="565" t="s">
        <v>13</v>
      </c>
      <c r="G5" s="565" t="s">
        <v>197</v>
      </c>
    </row>
    <row r="6" spans="1:7" ht="20.65" customHeight="1">
      <c r="A6" s="851"/>
      <c r="B6" s="851"/>
      <c r="C6" s="851"/>
      <c r="D6" s="851"/>
      <c r="E6" s="851"/>
      <c r="F6" s="851"/>
      <c r="G6" s="851"/>
    </row>
    <row r="7" spans="1:7" s="32" customFormat="1" ht="24">
      <c r="A7" s="126">
        <v>1</v>
      </c>
      <c r="B7" s="126"/>
      <c r="C7" s="126"/>
      <c r="D7" s="126"/>
      <c r="E7" s="126"/>
      <c r="F7" s="145" t="s">
        <v>206</v>
      </c>
      <c r="G7" s="146"/>
    </row>
    <row r="8" spans="1:7" s="32" customFormat="1" ht="15" customHeight="1">
      <c r="A8" s="146"/>
      <c r="B8" s="146">
        <v>1</v>
      </c>
      <c r="C8" s="146"/>
      <c r="D8" s="146"/>
      <c r="E8" s="146"/>
      <c r="F8" s="145" t="s">
        <v>207</v>
      </c>
      <c r="G8" s="147"/>
    </row>
    <row r="9" spans="1:7" s="32" customFormat="1" ht="15" customHeight="1">
      <c r="A9" s="126"/>
      <c r="B9" s="126"/>
      <c r="C9" s="146">
        <v>2</v>
      </c>
      <c r="D9" s="146"/>
      <c r="E9" s="146"/>
      <c r="F9" s="145" t="s">
        <v>208</v>
      </c>
      <c r="G9" s="147"/>
    </row>
    <row r="10" spans="1:7" s="376" customFormat="1" ht="15" customHeight="1">
      <c r="A10" s="260"/>
      <c r="B10" s="260"/>
      <c r="C10" s="260"/>
      <c r="D10" s="403">
        <v>4</v>
      </c>
      <c r="E10" s="403"/>
      <c r="F10" s="239" t="s">
        <v>209</v>
      </c>
      <c r="G10" s="152"/>
    </row>
    <row r="11" spans="1:7" s="376" customFormat="1" ht="12">
      <c r="A11" s="260"/>
      <c r="B11" s="260"/>
      <c r="C11" s="260"/>
      <c r="D11" s="260"/>
      <c r="E11" s="403">
        <v>201</v>
      </c>
      <c r="F11" s="239" t="s">
        <v>211</v>
      </c>
      <c r="G11" s="375"/>
    </row>
    <row r="12" spans="1:7" s="376" customFormat="1" ht="15" customHeight="1">
      <c r="A12" s="260"/>
      <c r="B12" s="260">
        <v>2</v>
      </c>
      <c r="C12" s="260"/>
      <c r="D12" s="260"/>
      <c r="E12" s="260"/>
      <c r="F12" s="239" t="s">
        <v>213</v>
      </c>
      <c r="G12" s="404"/>
    </row>
    <row r="13" spans="1:7" s="376" customFormat="1" ht="15" customHeight="1">
      <c r="A13" s="260"/>
      <c r="B13" s="260"/>
      <c r="C13" s="260">
        <v>2</v>
      </c>
      <c r="D13" s="260"/>
      <c r="E13" s="260"/>
      <c r="F13" s="239" t="s">
        <v>214</v>
      </c>
      <c r="G13" s="404"/>
    </row>
    <row r="14" spans="1:7" s="376" customFormat="1" ht="15" customHeight="1">
      <c r="A14" s="260"/>
      <c r="B14" s="260"/>
      <c r="C14" s="260"/>
      <c r="D14" s="260">
        <v>6</v>
      </c>
      <c r="E14" s="260"/>
      <c r="F14" s="239" t="s">
        <v>215</v>
      </c>
      <c r="G14" s="404"/>
    </row>
    <row r="15" spans="1:7" s="376" customFormat="1" ht="36">
      <c r="A15" s="260"/>
      <c r="B15" s="260"/>
      <c r="C15" s="260"/>
      <c r="D15" s="260"/>
      <c r="E15" s="260">
        <v>203</v>
      </c>
      <c r="F15" s="239" t="s">
        <v>216</v>
      </c>
      <c r="G15" s="375" t="s">
        <v>660</v>
      </c>
    </row>
    <row r="16" spans="1:7" s="376" customFormat="1" ht="15" customHeight="1">
      <c r="A16" s="260"/>
      <c r="B16" s="260"/>
      <c r="C16" s="260">
        <v>3</v>
      </c>
      <c r="D16" s="260"/>
      <c r="E16" s="260"/>
      <c r="F16" s="239" t="s">
        <v>218</v>
      </c>
      <c r="G16" s="404"/>
    </row>
    <row r="17" spans="1:7" s="376" customFormat="1" ht="15" customHeight="1">
      <c r="A17" s="260"/>
      <c r="B17" s="260"/>
      <c r="C17" s="405"/>
      <c r="D17" s="260">
        <v>3</v>
      </c>
      <c r="E17" s="260"/>
      <c r="F17" s="239" t="s">
        <v>219</v>
      </c>
      <c r="G17" s="404"/>
    </row>
    <row r="18" spans="1:7" s="376" customFormat="1" ht="24">
      <c r="A18" s="260"/>
      <c r="B18" s="260"/>
      <c r="C18" s="405"/>
      <c r="D18" s="260"/>
      <c r="E18" s="260">
        <v>207</v>
      </c>
      <c r="F18" s="239" t="s">
        <v>220</v>
      </c>
      <c r="G18" s="375"/>
    </row>
    <row r="19" spans="1:7" s="376" customFormat="1" ht="24">
      <c r="A19" s="260"/>
      <c r="B19" s="260"/>
      <c r="C19" s="260">
        <v>4</v>
      </c>
      <c r="D19" s="260"/>
      <c r="E19" s="260"/>
      <c r="F19" s="239" t="s">
        <v>222</v>
      </c>
      <c r="G19" s="152"/>
    </row>
    <row r="20" spans="1:7" s="376" customFormat="1" ht="15" customHeight="1">
      <c r="A20" s="260"/>
      <c r="B20" s="260"/>
      <c r="C20" s="260"/>
      <c r="D20" s="260">
        <v>1</v>
      </c>
      <c r="E20" s="260"/>
      <c r="F20" s="239" t="s">
        <v>223</v>
      </c>
      <c r="G20" s="152"/>
    </row>
    <row r="21" spans="1:7" s="376" customFormat="1" ht="36">
      <c r="A21" s="260"/>
      <c r="B21" s="260"/>
      <c r="C21" s="260"/>
      <c r="D21" s="260"/>
      <c r="E21" s="260">
        <v>211</v>
      </c>
      <c r="F21" s="239" t="s">
        <v>224</v>
      </c>
      <c r="G21" s="375" t="s">
        <v>661</v>
      </c>
    </row>
    <row r="22" spans="1:7" s="376" customFormat="1" ht="24">
      <c r="A22" s="260"/>
      <c r="B22" s="260"/>
      <c r="C22" s="260"/>
      <c r="D22" s="260"/>
      <c r="E22" s="260">
        <v>212</v>
      </c>
      <c r="F22" s="239" t="s">
        <v>226</v>
      </c>
      <c r="G22" s="375"/>
    </row>
    <row r="23" spans="1:7" s="376" customFormat="1" ht="15" customHeight="1">
      <c r="A23" s="260"/>
      <c r="B23" s="260"/>
      <c r="C23" s="260"/>
      <c r="D23" s="260">
        <v>2</v>
      </c>
      <c r="E23" s="260"/>
      <c r="F23" s="406" t="s">
        <v>227</v>
      </c>
      <c r="G23" s="152"/>
    </row>
    <row r="24" spans="1:7" s="376" customFormat="1" ht="39" customHeight="1">
      <c r="A24" s="260"/>
      <c r="B24" s="260"/>
      <c r="C24" s="260"/>
      <c r="D24" s="260"/>
      <c r="E24" s="260">
        <v>213</v>
      </c>
      <c r="F24" s="239" t="s">
        <v>228</v>
      </c>
      <c r="G24" s="375" t="s">
        <v>662</v>
      </c>
    </row>
    <row r="25" spans="1:7" s="376" customFormat="1" ht="24">
      <c r="A25" s="260"/>
      <c r="B25" s="260"/>
      <c r="C25" s="260"/>
      <c r="D25" s="260"/>
      <c r="E25" s="260">
        <v>214</v>
      </c>
      <c r="F25" s="239" t="s">
        <v>229</v>
      </c>
      <c r="G25" s="375"/>
    </row>
    <row r="26" spans="1:7" s="376" customFormat="1" ht="36">
      <c r="A26" s="260"/>
      <c r="B26" s="260"/>
      <c r="C26" s="260"/>
      <c r="D26" s="260"/>
      <c r="E26" s="260">
        <v>215</v>
      </c>
      <c r="F26" s="239" t="s">
        <v>230</v>
      </c>
      <c r="G26" s="375" t="s">
        <v>587</v>
      </c>
    </row>
    <row r="27" spans="1:7" s="376" customFormat="1" ht="15" customHeight="1">
      <c r="A27" s="260"/>
      <c r="B27" s="260"/>
      <c r="C27" s="260">
        <v>5</v>
      </c>
      <c r="D27" s="260"/>
      <c r="E27" s="260"/>
      <c r="F27" s="239" t="s">
        <v>231</v>
      </c>
      <c r="G27" s="152"/>
    </row>
    <row r="28" spans="1:7" s="376" customFormat="1" ht="15" customHeight="1">
      <c r="A28" s="196"/>
      <c r="B28" s="196"/>
      <c r="C28" s="196"/>
      <c r="D28" s="196">
        <v>1</v>
      </c>
      <c r="E28" s="196"/>
      <c r="F28" s="407" t="s">
        <v>232</v>
      </c>
      <c r="G28" s="195"/>
    </row>
    <row r="29" spans="1:7" s="376" customFormat="1" ht="24">
      <c r="A29" s="260"/>
      <c r="B29" s="260"/>
      <c r="C29" s="260"/>
      <c r="D29" s="260"/>
      <c r="E29" s="260">
        <v>216</v>
      </c>
      <c r="F29" s="239" t="s">
        <v>233</v>
      </c>
      <c r="G29" s="375" t="s">
        <v>663</v>
      </c>
    </row>
    <row r="30" spans="1:7" s="376" customFormat="1" ht="24">
      <c r="A30" s="260"/>
      <c r="B30" s="260"/>
      <c r="C30" s="260"/>
      <c r="D30" s="260"/>
      <c r="E30" s="260">
        <v>218</v>
      </c>
      <c r="F30" s="239" t="s">
        <v>235</v>
      </c>
      <c r="G30" s="375"/>
    </row>
    <row r="31" spans="1:7" s="376" customFormat="1" ht="15" customHeight="1">
      <c r="A31" s="260"/>
      <c r="B31" s="260"/>
      <c r="C31" s="260">
        <v>6</v>
      </c>
      <c r="D31" s="260"/>
      <c r="E31" s="260"/>
      <c r="F31" s="239" t="s">
        <v>236</v>
      </c>
      <c r="G31" s="152"/>
    </row>
    <row r="32" spans="1:7" s="376" customFormat="1" ht="15" customHeight="1">
      <c r="A32" s="260"/>
      <c r="B32" s="260"/>
      <c r="C32" s="260"/>
      <c r="D32" s="260">
        <v>9</v>
      </c>
      <c r="E32" s="260"/>
      <c r="F32" s="239" t="s">
        <v>237</v>
      </c>
      <c r="G32" s="152"/>
    </row>
    <row r="33" spans="1:7" s="11" customFormat="1" ht="24">
      <c r="A33" s="260"/>
      <c r="B33" s="260"/>
      <c r="C33" s="260"/>
      <c r="D33" s="260"/>
      <c r="E33" s="260">
        <v>227</v>
      </c>
      <c r="F33" s="408" t="s">
        <v>238</v>
      </c>
      <c r="G33" s="375"/>
    </row>
    <row r="34" spans="1:7" s="11" customFormat="1" ht="30.75" customHeight="1">
      <c r="A34" s="260"/>
      <c r="B34" s="260"/>
      <c r="C34" s="260"/>
      <c r="D34" s="260"/>
      <c r="E34" s="260">
        <v>228</v>
      </c>
      <c r="F34" s="239" t="s">
        <v>239</v>
      </c>
      <c r="G34" s="375" t="s">
        <v>664</v>
      </c>
    </row>
    <row r="35" spans="1:7" s="11" customFormat="1" ht="27.75" customHeight="1">
      <c r="A35" s="260"/>
      <c r="B35" s="260"/>
      <c r="C35" s="260"/>
      <c r="D35" s="260"/>
      <c r="E35" s="260">
        <v>229</v>
      </c>
      <c r="F35" s="239" t="s">
        <v>240</v>
      </c>
      <c r="G35" s="375"/>
    </row>
    <row r="36" spans="1:7" s="11" customFormat="1" ht="48">
      <c r="A36" s="260"/>
      <c r="B36" s="260"/>
      <c r="C36" s="260"/>
      <c r="D36" s="260"/>
      <c r="E36" s="260">
        <v>230</v>
      </c>
      <c r="F36" s="239" t="s">
        <v>241</v>
      </c>
      <c r="G36" s="375" t="s">
        <v>665</v>
      </c>
    </row>
    <row r="37" spans="1:7" s="11" customFormat="1">
      <c r="A37" s="260"/>
      <c r="B37" s="260">
        <v>3</v>
      </c>
      <c r="C37" s="260"/>
      <c r="D37" s="260"/>
      <c r="E37" s="260"/>
      <c r="F37" s="239" t="s">
        <v>242</v>
      </c>
      <c r="G37" s="152"/>
    </row>
    <row r="38" spans="1:7" s="11" customFormat="1" ht="24">
      <c r="A38" s="260"/>
      <c r="B38" s="260"/>
      <c r="C38" s="260">
        <v>1</v>
      </c>
      <c r="D38" s="260"/>
      <c r="E38" s="260"/>
      <c r="F38" s="239" t="s">
        <v>243</v>
      </c>
      <c r="G38" s="152"/>
    </row>
    <row r="39" spans="1:7" s="11" customFormat="1">
      <c r="A39" s="260"/>
      <c r="B39" s="260"/>
      <c r="C39" s="260"/>
      <c r="D39" s="260">
        <v>2</v>
      </c>
      <c r="E39" s="260"/>
      <c r="F39" s="239" t="s">
        <v>244</v>
      </c>
      <c r="G39" s="152"/>
    </row>
    <row r="40" spans="1:7" s="11" customFormat="1" ht="48">
      <c r="A40" s="260"/>
      <c r="B40" s="260"/>
      <c r="C40" s="260"/>
      <c r="D40" s="260"/>
      <c r="E40" s="260">
        <v>232</v>
      </c>
      <c r="F40" s="239" t="s">
        <v>245</v>
      </c>
      <c r="G40" s="375" t="s">
        <v>666</v>
      </c>
    </row>
    <row r="41" spans="1:7" s="11" customFormat="1" ht="24">
      <c r="A41" s="260">
        <v>2</v>
      </c>
      <c r="B41" s="260"/>
      <c r="C41" s="260"/>
      <c r="D41" s="260"/>
      <c r="E41" s="260"/>
      <c r="F41" s="239" t="s">
        <v>246</v>
      </c>
      <c r="G41" s="260"/>
    </row>
    <row r="42" spans="1:7" s="11" customFormat="1">
      <c r="A42" s="260"/>
      <c r="B42" s="260">
        <v>1</v>
      </c>
      <c r="C42" s="260"/>
      <c r="D42" s="260"/>
      <c r="E42" s="260"/>
      <c r="F42" s="239" t="s">
        <v>207</v>
      </c>
      <c r="G42" s="152"/>
    </row>
    <row r="43" spans="1:7" s="11" customFormat="1" ht="24">
      <c r="A43" s="260"/>
      <c r="B43" s="260"/>
      <c r="C43" s="260">
        <v>7</v>
      </c>
      <c r="D43" s="260"/>
      <c r="E43" s="260"/>
      <c r="F43" s="239" t="s">
        <v>247</v>
      </c>
      <c r="G43" s="152"/>
    </row>
    <row r="44" spans="1:7" s="11" customFormat="1">
      <c r="A44" s="260"/>
      <c r="B44" s="260"/>
      <c r="C44" s="260"/>
      <c r="D44" s="260">
        <v>1</v>
      </c>
      <c r="E44" s="260"/>
      <c r="F44" s="239" t="s">
        <v>248</v>
      </c>
      <c r="G44" s="152"/>
    </row>
    <row r="45" spans="1:7" s="11" customFormat="1" ht="36">
      <c r="A45" s="260"/>
      <c r="B45" s="260"/>
      <c r="C45" s="260"/>
      <c r="D45" s="260"/>
      <c r="E45" s="260">
        <v>201</v>
      </c>
      <c r="F45" s="239" t="s">
        <v>249</v>
      </c>
      <c r="G45" s="375" t="s">
        <v>667</v>
      </c>
    </row>
    <row r="46" spans="1:7" s="11" customFormat="1" ht="48">
      <c r="A46" s="260"/>
      <c r="B46" s="260"/>
      <c r="C46" s="260"/>
      <c r="D46" s="260"/>
      <c r="E46" s="260">
        <v>203</v>
      </c>
      <c r="F46" s="239" t="s">
        <v>250</v>
      </c>
      <c r="G46" s="375" t="s">
        <v>668</v>
      </c>
    </row>
    <row r="47" spans="1:7" s="11" customFormat="1">
      <c r="A47" s="196"/>
      <c r="B47" s="196"/>
      <c r="C47" s="196"/>
      <c r="D47" s="196">
        <v>2</v>
      </c>
      <c r="E47" s="196"/>
      <c r="F47" s="407" t="s">
        <v>251</v>
      </c>
      <c r="G47" s="195"/>
    </row>
    <row r="48" spans="1:7" s="11" customFormat="1" ht="48">
      <c r="A48" s="260"/>
      <c r="B48" s="260"/>
      <c r="C48" s="260"/>
      <c r="D48" s="260"/>
      <c r="E48" s="260">
        <v>204</v>
      </c>
      <c r="F48" s="239" t="s">
        <v>252</v>
      </c>
      <c r="G48" s="375" t="s">
        <v>669</v>
      </c>
    </row>
    <row r="49" spans="1:7" s="11" customFormat="1">
      <c r="A49" s="260">
        <v>3</v>
      </c>
      <c r="B49" s="260"/>
      <c r="C49" s="260"/>
      <c r="D49" s="260"/>
      <c r="E49" s="260"/>
      <c r="F49" s="239" t="s">
        <v>254</v>
      </c>
      <c r="G49" s="152"/>
    </row>
    <row r="50" spans="1:7" s="11" customFormat="1">
      <c r="A50" s="260"/>
      <c r="B50" s="260">
        <v>3</v>
      </c>
      <c r="C50" s="260"/>
      <c r="D50" s="260"/>
      <c r="E50" s="260"/>
      <c r="F50" s="239" t="s">
        <v>255</v>
      </c>
      <c r="G50" s="152"/>
    </row>
    <row r="51" spans="1:7" s="11" customFormat="1" ht="24">
      <c r="A51" s="260"/>
      <c r="B51" s="260"/>
      <c r="C51" s="260">
        <v>1</v>
      </c>
      <c r="D51" s="260"/>
      <c r="E51" s="260"/>
      <c r="F51" s="239" t="s">
        <v>243</v>
      </c>
      <c r="G51" s="152"/>
    </row>
    <row r="52" spans="1:7" s="11" customFormat="1" ht="24">
      <c r="A52" s="260"/>
      <c r="B52" s="260"/>
      <c r="C52" s="260"/>
      <c r="D52" s="260">
        <v>1</v>
      </c>
      <c r="E52" s="260"/>
      <c r="F52" s="239" t="s">
        <v>256</v>
      </c>
      <c r="G52" s="152"/>
    </row>
    <row r="53" spans="1:7" s="11" customFormat="1" ht="48">
      <c r="A53" s="260"/>
      <c r="B53" s="260"/>
      <c r="C53" s="260"/>
      <c r="D53" s="260"/>
      <c r="E53" s="260">
        <v>215</v>
      </c>
      <c r="F53" s="239" t="s">
        <v>257</v>
      </c>
      <c r="G53" s="375" t="s">
        <v>670</v>
      </c>
    </row>
    <row r="54" spans="1:7" s="11" customFormat="1">
      <c r="A54" s="260"/>
      <c r="B54" s="260"/>
      <c r="C54" s="260">
        <v>9</v>
      </c>
      <c r="D54" s="260"/>
      <c r="E54" s="260"/>
      <c r="F54" s="239" t="s">
        <v>259</v>
      </c>
      <c r="G54" s="152"/>
    </row>
    <row r="55" spans="1:7" s="11" customFormat="1">
      <c r="A55" s="260"/>
      <c r="B55" s="260"/>
      <c r="C55" s="260"/>
      <c r="D55" s="260">
        <v>3</v>
      </c>
      <c r="E55" s="260"/>
      <c r="F55" s="239" t="s">
        <v>260</v>
      </c>
      <c r="G55" s="152"/>
    </row>
    <row r="56" spans="1:7" s="11" customFormat="1" ht="36">
      <c r="A56" s="260"/>
      <c r="B56" s="260"/>
      <c r="C56" s="260"/>
      <c r="D56" s="260"/>
      <c r="E56" s="260">
        <v>201</v>
      </c>
      <c r="F56" s="239" t="s">
        <v>261</v>
      </c>
      <c r="G56" s="375" t="s">
        <v>671</v>
      </c>
    </row>
    <row r="57" spans="1:7" s="11" customFormat="1" ht="24">
      <c r="A57" s="260">
        <v>4</v>
      </c>
      <c r="B57" s="260"/>
      <c r="C57" s="260"/>
      <c r="D57" s="260"/>
      <c r="E57" s="260"/>
      <c r="F57" s="239" t="s">
        <v>263</v>
      </c>
      <c r="G57" s="152"/>
    </row>
    <row r="58" spans="1:7" s="11" customFormat="1">
      <c r="A58" s="260"/>
      <c r="B58" s="260">
        <v>2</v>
      </c>
      <c r="C58" s="260"/>
      <c r="D58" s="260"/>
      <c r="E58" s="260"/>
      <c r="F58" s="239" t="s">
        <v>213</v>
      </c>
      <c r="G58" s="152"/>
    </row>
    <row r="59" spans="1:7" s="11" customFormat="1">
      <c r="A59" s="260"/>
      <c r="B59" s="260"/>
      <c r="C59" s="260">
        <v>1</v>
      </c>
      <c r="D59" s="260"/>
      <c r="E59" s="260"/>
      <c r="F59" s="239" t="s">
        <v>264</v>
      </c>
      <c r="G59" s="152"/>
    </row>
    <row r="60" spans="1:7" s="11" customFormat="1">
      <c r="A60" s="260"/>
      <c r="B60" s="260"/>
      <c r="C60" s="260"/>
      <c r="D60" s="260">
        <v>1</v>
      </c>
      <c r="E60" s="260"/>
      <c r="F60" s="239" t="s">
        <v>265</v>
      </c>
      <c r="G60" s="152"/>
    </row>
    <row r="61" spans="1:7" s="11" customFormat="1" ht="48">
      <c r="A61" s="260"/>
      <c r="B61" s="260"/>
      <c r="C61" s="260"/>
      <c r="D61" s="260"/>
      <c r="E61" s="260">
        <v>203</v>
      </c>
      <c r="F61" s="239" t="s">
        <v>266</v>
      </c>
      <c r="G61" s="375" t="s">
        <v>672</v>
      </c>
    </row>
    <row r="62" spans="1:7" s="11" customFormat="1" ht="24">
      <c r="A62" s="260"/>
      <c r="B62" s="260"/>
      <c r="C62" s="260"/>
      <c r="D62" s="260">
        <v>3</v>
      </c>
      <c r="E62" s="260"/>
      <c r="F62" s="239" t="s">
        <v>268</v>
      </c>
      <c r="G62" s="152"/>
    </row>
    <row r="63" spans="1:7" s="11" customFormat="1" ht="48">
      <c r="A63" s="260"/>
      <c r="B63" s="260"/>
      <c r="C63" s="260"/>
      <c r="D63" s="260"/>
      <c r="E63" s="260">
        <v>206</v>
      </c>
      <c r="F63" s="239" t="s">
        <v>269</v>
      </c>
      <c r="G63" s="375" t="s">
        <v>673</v>
      </c>
    </row>
    <row r="64" spans="1:7" s="11" customFormat="1" ht="24">
      <c r="A64" s="260"/>
      <c r="B64" s="260"/>
      <c r="C64" s="260"/>
      <c r="D64" s="260">
        <v>5</v>
      </c>
      <c r="E64" s="260"/>
      <c r="F64" s="239" t="s">
        <v>271</v>
      </c>
      <c r="G64" s="152"/>
    </row>
    <row r="65" spans="1:7" s="11" customFormat="1" ht="36">
      <c r="A65" s="196"/>
      <c r="B65" s="196"/>
      <c r="C65" s="196"/>
      <c r="D65" s="196"/>
      <c r="E65" s="196">
        <v>207</v>
      </c>
      <c r="F65" s="407" t="s">
        <v>272</v>
      </c>
      <c r="G65" s="544" t="s">
        <v>674</v>
      </c>
    </row>
    <row r="66" spans="1:7" s="11" customFormat="1" ht="36">
      <c r="A66" s="260"/>
      <c r="B66" s="260"/>
      <c r="C66" s="260"/>
      <c r="D66" s="260"/>
      <c r="E66" s="260">
        <v>208</v>
      </c>
      <c r="F66" s="239" t="s">
        <v>274</v>
      </c>
      <c r="G66" s="375" t="s">
        <v>675</v>
      </c>
    </row>
    <row r="67" spans="1:7" s="11" customFormat="1">
      <c r="A67" s="260"/>
      <c r="B67" s="260"/>
      <c r="C67" s="260">
        <v>2</v>
      </c>
      <c r="D67" s="260"/>
      <c r="E67" s="260"/>
      <c r="F67" s="239" t="s">
        <v>214</v>
      </c>
      <c r="G67" s="152"/>
    </row>
    <row r="68" spans="1:7" s="11" customFormat="1">
      <c r="A68" s="260"/>
      <c r="B68" s="260"/>
      <c r="C68" s="260"/>
      <c r="D68" s="260">
        <v>1</v>
      </c>
      <c r="E68" s="260"/>
      <c r="F68" s="239" t="s">
        <v>276</v>
      </c>
      <c r="G68" s="152"/>
    </row>
    <row r="69" spans="1:7" s="11" customFormat="1" ht="36">
      <c r="A69" s="260"/>
      <c r="B69" s="260"/>
      <c r="C69" s="260"/>
      <c r="D69" s="260"/>
      <c r="E69" s="260">
        <v>211</v>
      </c>
      <c r="F69" s="239" t="s">
        <v>277</v>
      </c>
      <c r="G69" s="375" t="s">
        <v>690</v>
      </c>
    </row>
    <row r="70" spans="1:7" s="11" customFormat="1" ht="24">
      <c r="A70" s="260"/>
      <c r="B70" s="260"/>
      <c r="C70" s="260"/>
      <c r="D70" s="260"/>
      <c r="E70" s="260">
        <v>213</v>
      </c>
      <c r="F70" s="408" t="s">
        <v>302</v>
      </c>
      <c r="G70" s="375"/>
    </row>
    <row r="71" spans="1:7" s="11" customFormat="1" ht="36">
      <c r="A71" s="260"/>
      <c r="B71" s="260"/>
      <c r="C71" s="260"/>
      <c r="D71" s="260"/>
      <c r="E71" s="260">
        <v>215</v>
      </c>
      <c r="F71" s="239" t="s">
        <v>280</v>
      </c>
      <c r="G71" s="375" t="s">
        <v>691</v>
      </c>
    </row>
    <row r="72" spans="1:7" s="11" customFormat="1" ht="30" customHeight="1">
      <c r="A72" s="260"/>
      <c r="B72" s="260"/>
      <c r="C72" s="260"/>
      <c r="D72" s="260"/>
      <c r="E72" s="260">
        <v>216</v>
      </c>
      <c r="F72" s="239" t="s">
        <v>281</v>
      </c>
      <c r="G72" s="375" t="s">
        <v>692</v>
      </c>
    </row>
    <row r="73" spans="1:7" s="11" customFormat="1" ht="24">
      <c r="A73" s="260"/>
      <c r="B73" s="260"/>
      <c r="C73" s="260"/>
      <c r="D73" s="260"/>
      <c r="E73" s="260">
        <v>217</v>
      </c>
      <c r="F73" s="239" t="s">
        <v>282</v>
      </c>
      <c r="G73" s="375"/>
    </row>
    <row r="74" spans="1:7" s="11" customFormat="1" ht="24">
      <c r="A74" s="260"/>
      <c r="B74" s="260"/>
      <c r="C74" s="260"/>
      <c r="D74" s="260"/>
      <c r="E74" s="260">
        <v>218</v>
      </c>
      <c r="F74" s="239" t="s">
        <v>283</v>
      </c>
      <c r="G74" s="375" t="s">
        <v>693</v>
      </c>
    </row>
    <row r="75" spans="1:7" s="11" customFormat="1" ht="36">
      <c r="A75" s="260"/>
      <c r="B75" s="260"/>
      <c r="C75" s="260"/>
      <c r="D75" s="260"/>
      <c r="E75" s="260">
        <v>219</v>
      </c>
      <c r="F75" s="239" t="s">
        <v>284</v>
      </c>
      <c r="G75" s="375" t="s">
        <v>694</v>
      </c>
    </row>
    <row r="76" spans="1:7" s="11" customFormat="1" ht="26.25" customHeight="1">
      <c r="A76" s="260"/>
      <c r="B76" s="260"/>
      <c r="C76" s="260"/>
      <c r="D76" s="260"/>
      <c r="E76" s="260">
        <v>220</v>
      </c>
      <c r="F76" s="239" t="s">
        <v>286</v>
      </c>
      <c r="G76" s="375" t="s">
        <v>695</v>
      </c>
    </row>
    <row r="77" spans="1:7" s="11" customFormat="1">
      <c r="A77" s="260"/>
      <c r="B77" s="260"/>
      <c r="C77" s="260"/>
      <c r="D77" s="260">
        <v>3</v>
      </c>
      <c r="E77" s="260"/>
      <c r="F77" s="239" t="s">
        <v>287</v>
      </c>
      <c r="G77" s="152"/>
    </row>
    <row r="78" spans="1:7" s="11" customFormat="1" ht="36">
      <c r="A78" s="260"/>
      <c r="B78" s="260"/>
      <c r="C78" s="260"/>
      <c r="D78" s="260"/>
      <c r="E78" s="260">
        <v>222</v>
      </c>
      <c r="F78" s="239" t="s">
        <v>288</v>
      </c>
      <c r="G78" s="375" t="s">
        <v>696</v>
      </c>
    </row>
    <row r="79" spans="1:7" s="11" customFormat="1">
      <c r="A79" s="260"/>
      <c r="B79" s="260"/>
      <c r="C79" s="260"/>
      <c r="D79" s="260">
        <v>4</v>
      </c>
      <c r="E79" s="260"/>
      <c r="F79" s="239" t="s">
        <v>289</v>
      </c>
      <c r="G79" s="260"/>
    </row>
    <row r="80" spans="1:7" s="11" customFormat="1" ht="24">
      <c r="A80" s="260"/>
      <c r="B80" s="260"/>
      <c r="C80" s="260"/>
      <c r="D80" s="260"/>
      <c r="E80" s="260">
        <v>223</v>
      </c>
      <c r="F80" s="239" t="s">
        <v>289</v>
      </c>
      <c r="G80" s="375" t="s">
        <v>697</v>
      </c>
    </row>
    <row r="81" spans="1:7" s="11" customFormat="1">
      <c r="A81" s="260"/>
      <c r="B81" s="260"/>
      <c r="C81" s="260"/>
      <c r="D81" s="260">
        <v>5</v>
      </c>
      <c r="E81" s="260"/>
      <c r="F81" s="239" t="s">
        <v>215</v>
      </c>
      <c r="G81" s="152"/>
    </row>
    <row r="82" spans="1:7" s="11" customFormat="1" ht="24">
      <c r="A82" s="260"/>
      <c r="B82" s="260"/>
      <c r="C82" s="260"/>
      <c r="D82" s="260"/>
      <c r="E82" s="260">
        <v>224</v>
      </c>
      <c r="F82" s="239" t="s">
        <v>291</v>
      </c>
      <c r="G82" s="375" t="s">
        <v>698</v>
      </c>
    </row>
    <row r="83" spans="1:7" s="11" customFormat="1">
      <c r="A83" s="260"/>
      <c r="B83" s="260"/>
      <c r="C83" s="260"/>
      <c r="D83" s="260">
        <v>6</v>
      </c>
      <c r="E83" s="260"/>
      <c r="F83" s="239" t="s">
        <v>215</v>
      </c>
      <c r="G83" s="375"/>
    </row>
    <row r="84" spans="1:7" s="11" customFormat="1" ht="36">
      <c r="A84" s="196"/>
      <c r="B84" s="196"/>
      <c r="C84" s="196"/>
      <c r="D84" s="196"/>
      <c r="E84" s="196">
        <v>225</v>
      </c>
      <c r="F84" s="407" t="s">
        <v>575</v>
      </c>
      <c r="G84" s="544" t="s">
        <v>699</v>
      </c>
    </row>
    <row r="85" spans="1:7" s="11" customFormat="1" ht="24">
      <c r="A85" s="260">
        <v>5</v>
      </c>
      <c r="B85" s="260"/>
      <c r="C85" s="260"/>
      <c r="D85" s="260"/>
      <c r="E85" s="260"/>
      <c r="F85" s="239" t="s">
        <v>293</v>
      </c>
      <c r="G85" s="152"/>
    </row>
    <row r="86" spans="1:7" s="11" customFormat="1">
      <c r="A86" s="260"/>
      <c r="B86" s="260">
        <v>1</v>
      </c>
      <c r="C86" s="260"/>
      <c r="D86" s="260"/>
      <c r="E86" s="260"/>
      <c r="F86" s="239" t="s">
        <v>207</v>
      </c>
      <c r="G86" s="152"/>
    </row>
    <row r="87" spans="1:7" s="11" customFormat="1">
      <c r="A87" s="260"/>
      <c r="B87" s="260"/>
      <c r="C87" s="260">
        <v>3</v>
      </c>
      <c r="D87" s="260"/>
      <c r="E87" s="260"/>
      <c r="F87" s="239" t="s">
        <v>294</v>
      </c>
      <c r="G87" s="152"/>
    </row>
    <row r="88" spans="1:7" s="11" customFormat="1">
      <c r="A88" s="260"/>
      <c r="B88" s="260"/>
      <c r="C88" s="260"/>
      <c r="D88" s="260">
        <v>1</v>
      </c>
      <c r="E88" s="260"/>
      <c r="F88" s="239" t="s">
        <v>295</v>
      </c>
      <c r="G88" s="152"/>
    </row>
    <row r="89" spans="1:7" s="11" customFormat="1">
      <c r="A89" s="260"/>
      <c r="B89" s="260"/>
      <c r="C89" s="260"/>
      <c r="D89" s="260"/>
      <c r="E89" s="260">
        <v>204</v>
      </c>
      <c r="F89" s="239" t="s">
        <v>296</v>
      </c>
      <c r="G89" s="375"/>
    </row>
    <row r="90" spans="1:7" s="11" customFormat="1">
      <c r="A90" s="260"/>
      <c r="B90" s="260"/>
      <c r="C90" s="260">
        <v>8</v>
      </c>
      <c r="D90" s="260"/>
      <c r="E90" s="260"/>
      <c r="F90" s="239" t="s">
        <v>297</v>
      </c>
      <c r="G90" s="152"/>
    </row>
    <row r="91" spans="1:7" s="11" customFormat="1">
      <c r="A91" s="260"/>
      <c r="B91" s="260"/>
      <c r="C91" s="260"/>
      <c r="D91" s="260">
        <v>5</v>
      </c>
      <c r="E91" s="260"/>
      <c r="F91" s="239" t="s">
        <v>298</v>
      </c>
      <c r="G91" s="152"/>
    </row>
    <row r="92" spans="1:7" s="11" customFormat="1" ht="24">
      <c r="A92" s="196"/>
      <c r="B92" s="196"/>
      <c r="C92" s="196"/>
      <c r="D92" s="196"/>
      <c r="E92" s="196">
        <v>201</v>
      </c>
      <c r="F92" s="407" t="s">
        <v>299</v>
      </c>
      <c r="G92" s="544" t="s">
        <v>700</v>
      </c>
    </row>
    <row r="93" spans="1:7" s="11" customFormat="1"/>
    <row r="94" spans="1:7" s="11" customFormat="1"/>
  </sheetData>
  <mergeCells count="10">
    <mergeCell ref="A5:A6"/>
    <mergeCell ref="A3:G3"/>
    <mergeCell ref="A4:G4"/>
    <mergeCell ref="A1:G1"/>
    <mergeCell ref="B5:B6"/>
    <mergeCell ref="C5:C6"/>
    <mergeCell ref="D5:D6"/>
    <mergeCell ref="E5:E6"/>
    <mergeCell ref="F5:F6"/>
    <mergeCell ref="G5:G6"/>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&amp;C&amp;G</oddHeader>
    <oddFooter>&amp;C&amp;G</oddFooter>
  </headerFooter>
  <rowBreaks count="1" manualBreakCount="1">
    <brk id="28"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8"/>
  <sheetViews>
    <sheetView showGridLines="0" view="pageLayout" zoomScale="55" zoomScaleNormal="130" zoomScaleSheetLayoutView="70" zoomScalePageLayoutView="55" workbookViewId="0">
      <selection activeCell="A2" sqref="A2:U2"/>
    </sheetView>
  </sheetViews>
  <sheetFormatPr baseColWidth="10" defaultColWidth="11.42578125" defaultRowHeight="13.5"/>
  <cols>
    <col min="1" max="1" width="3.7109375" style="22" customWidth="1"/>
    <col min="2" max="4" width="3.28515625" style="22" customWidth="1"/>
    <col min="5" max="5" width="4" style="22" customWidth="1"/>
    <col min="6" max="6" width="29.28515625" style="22" customWidth="1"/>
    <col min="7" max="7" width="8.5703125" style="22" bestFit="1" customWidth="1"/>
    <col min="8" max="10" width="15.7109375" style="22" customWidth="1"/>
    <col min="11" max="11" width="8" style="22" bestFit="1" customWidth="1"/>
    <col min="12" max="12" width="8.42578125" style="22" bestFit="1" customWidth="1"/>
    <col min="13" max="13" width="12.42578125" style="22" bestFit="1" customWidth="1"/>
    <col min="14" max="17" width="13.42578125" style="22" bestFit="1" customWidth="1"/>
    <col min="18" max="21" width="8.42578125" style="22" bestFit="1" customWidth="1"/>
    <col min="22" max="16384" width="11.42578125" style="22"/>
  </cols>
  <sheetData>
    <row r="1" spans="1:21" ht="25.15" customHeight="1">
      <c r="A1" s="605" t="s">
        <v>91</v>
      </c>
      <c r="B1" s="606"/>
      <c r="C1" s="606"/>
      <c r="D1" s="606"/>
      <c r="E1" s="606"/>
      <c r="F1" s="606"/>
      <c r="G1" s="606"/>
      <c r="H1" s="606"/>
      <c r="I1" s="606"/>
      <c r="J1" s="606"/>
      <c r="K1" s="606"/>
      <c r="L1" s="606"/>
      <c r="M1" s="606"/>
      <c r="N1" s="606"/>
      <c r="O1" s="606"/>
      <c r="P1" s="606"/>
      <c r="Q1" s="606"/>
      <c r="R1" s="606"/>
      <c r="S1" s="606"/>
      <c r="T1" s="606"/>
      <c r="U1" s="607"/>
    </row>
    <row r="2" spans="1:21" ht="25.15" customHeight="1">
      <c r="A2" s="608" t="s">
        <v>305</v>
      </c>
      <c r="B2" s="609"/>
      <c r="C2" s="609"/>
      <c r="D2" s="609"/>
      <c r="E2" s="609"/>
      <c r="F2" s="609"/>
      <c r="G2" s="609"/>
      <c r="H2" s="609"/>
      <c r="I2" s="609"/>
      <c r="J2" s="609"/>
      <c r="K2" s="609"/>
      <c r="L2" s="609"/>
      <c r="M2" s="609"/>
      <c r="N2" s="609"/>
      <c r="O2" s="609"/>
      <c r="P2" s="609"/>
      <c r="Q2" s="609"/>
      <c r="R2" s="609"/>
      <c r="S2" s="609"/>
      <c r="T2" s="609"/>
      <c r="U2" s="610"/>
    </row>
    <row r="3" spans="1:21" ht="6" customHeight="1">
      <c r="U3" s="66"/>
    </row>
    <row r="4" spans="1:21" ht="20.100000000000001" customHeight="1">
      <c r="A4" s="570" t="s">
        <v>306</v>
      </c>
      <c r="B4" s="614"/>
      <c r="C4" s="614"/>
      <c r="D4" s="614"/>
      <c r="E4" s="614"/>
      <c r="F4" s="614"/>
      <c r="G4" s="614"/>
      <c r="H4" s="614"/>
      <c r="I4" s="614"/>
      <c r="J4" s="614"/>
      <c r="K4" s="614"/>
      <c r="L4" s="614"/>
      <c r="M4" s="614"/>
      <c r="N4" s="614"/>
      <c r="O4" s="614"/>
      <c r="P4" s="614"/>
      <c r="Q4" s="614"/>
      <c r="R4" s="614"/>
      <c r="S4" s="614"/>
      <c r="T4" s="614"/>
      <c r="U4" s="615"/>
    </row>
    <row r="5" spans="1:21" ht="20.100000000000001" customHeight="1">
      <c r="A5" s="616" t="s">
        <v>307</v>
      </c>
      <c r="B5" s="617"/>
      <c r="C5" s="617"/>
      <c r="D5" s="617"/>
      <c r="E5" s="617"/>
      <c r="F5" s="617"/>
      <c r="G5" s="617"/>
      <c r="H5" s="617"/>
      <c r="I5" s="617"/>
      <c r="J5" s="617"/>
      <c r="K5" s="617"/>
      <c r="L5" s="617"/>
      <c r="M5" s="617"/>
      <c r="N5" s="617"/>
      <c r="O5" s="617"/>
      <c r="P5" s="617"/>
      <c r="Q5" s="617"/>
      <c r="R5" s="617"/>
      <c r="S5" s="617"/>
      <c r="T5" s="617"/>
      <c r="U5" s="618"/>
    </row>
    <row r="6" spans="1:21" ht="15" customHeight="1">
      <c r="A6" s="619" t="s">
        <v>85</v>
      </c>
      <c r="B6" s="611" t="s">
        <v>44</v>
      </c>
      <c r="C6" s="611" t="s">
        <v>42</v>
      </c>
      <c r="D6" s="611" t="s">
        <v>43</v>
      </c>
      <c r="E6" s="611" t="s">
        <v>12</v>
      </c>
      <c r="F6" s="611" t="s">
        <v>13</v>
      </c>
      <c r="G6" s="611" t="s">
        <v>28</v>
      </c>
      <c r="H6" s="112" t="s">
        <v>15</v>
      </c>
      <c r="I6" s="112"/>
      <c r="J6" s="112"/>
      <c r="K6" s="112"/>
      <c r="L6" s="112"/>
      <c r="M6" s="112"/>
      <c r="N6" s="112"/>
      <c r="O6" s="112"/>
      <c r="P6" s="112"/>
      <c r="Q6" s="112"/>
      <c r="R6" s="112"/>
      <c r="S6" s="112"/>
      <c r="T6" s="112"/>
      <c r="U6" s="113"/>
    </row>
    <row r="7" spans="1:21" ht="15" customHeight="1">
      <c r="A7" s="620"/>
      <c r="B7" s="612"/>
      <c r="C7" s="612"/>
      <c r="D7" s="612"/>
      <c r="E7" s="612"/>
      <c r="F7" s="612"/>
      <c r="G7" s="612"/>
      <c r="H7" s="622" t="s">
        <v>14</v>
      </c>
      <c r="I7" s="623"/>
      <c r="J7" s="624"/>
      <c r="K7" s="622" t="s">
        <v>48</v>
      </c>
      <c r="L7" s="624"/>
      <c r="M7" s="622" t="s">
        <v>98</v>
      </c>
      <c r="N7" s="623"/>
      <c r="O7" s="623"/>
      <c r="P7" s="623"/>
      <c r="Q7" s="624"/>
      <c r="R7" s="625" t="s">
        <v>48</v>
      </c>
      <c r="S7" s="626"/>
      <c r="T7" s="626"/>
      <c r="U7" s="627"/>
    </row>
    <row r="8" spans="1:21" ht="33" customHeight="1">
      <c r="A8" s="621"/>
      <c r="B8" s="613"/>
      <c r="C8" s="613"/>
      <c r="D8" s="613"/>
      <c r="E8" s="613"/>
      <c r="F8" s="613"/>
      <c r="G8" s="613"/>
      <c r="H8" s="114" t="s">
        <v>128</v>
      </c>
      <c r="I8" s="114" t="s">
        <v>194</v>
      </c>
      <c r="J8" s="114" t="s">
        <v>47</v>
      </c>
      <c r="K8" s="115" t="s">
        <v>49</v>
      </c>
      <c r="L8" s="115" t="s">
        <v>50</v>
      </c>
      <c r="M8" s="114" t="s">
        <v>124</v>
      </c>
      <c r="N8" s="114" t="s">
        <v>123</v>
      </c>
      <c r="O8" s="114" t="s">
        <v>51</v>
      </c>
      <c r="P8" s="114" t="s">
        <v>52</v>
      </c>
      <c r="Q8" s="114" t="s">
        <v>115</v>
      </c>
      <c r="R8" s="115" t="s">
        <v>116</v>
      </c>
      <c r="S8" s="115" t="s">
        <v>117</v>
      </c>
      <c r="T8" s="115" t="s">
        <v>118</v>
      </c>
      <c r="U8" s="115" t="s">
        <v>119</v>
      </c>
    </row>
    <row r="9" spans="1:21" s="60" customFormat="1" ht="24">
      <c r="A9" s="126">
        <v>2</v>
      </c>
      <c r="B9" s="126"/>
      <c r="C9" s="126"/>
      <c r="D9" s="126"/>
      <c r="E9" s="146"/>
      <c r="F9" s="547" t="s">
        <v>246</v>
      </c>
      <c r="G9" s="152"/>
      <c r="H9" s="153"/>
      <c r="I9" s="153"/>
      <c r="J9" s="153"/>
      <c r="K9" s="154"/>
      <c r="L9" s="155"/>
      <c r="M9" s="156">
        <f>M11</f>
        <v>0</v>
      </c>
      <c r="N9" s="156">
        <f>N11</f>
        <v>1726815.5</v>
      </c>
      <c r="O9" s="156">
        <f>O11</f>
        <v>1726815.5</v>
      </c>
      <c r="P9" s="156">
        <f>P11</f>
        <v>1726815.5</v>
      </c>
      <c r="Q9" s="156">
        <f>Q11</f>
        <v>1726815.5</v>
      </c>
      <c r="R9" s="157"/>
      <c r="S9" s="157"/>
      <c r="T9" s="157"/>
      <c r="U9" s="157"/>
    </row>
    <row r="10" spans="1:21" s="60" customFormat="1" ht="12">
      <c r="A10" s="126"/>
      <c r="B10" s="126">
        <v>1</v>
      </c>
      <c r="C10" s="126"/>
      <c r="D10" s="126"/>
      <c r="E10" s="146"/>
      <c r="F10" s="547" t="s">
        <v>207</v>
      </c>
      <c r="G10" s="152"/>
      <c r="H10" s="153"/>
      <c r="I10" s="153"/>
      <c r="J10" s="153"/>
      <c r="K10" s="154"/>
      <c r="L10" s="155"/>
      <c r="M10" s="156"/>
      <c r="N10" s="156"/>
      <c r="O10" s="156"/>
      <c r="P10" s="156"/>
      <c r="Q10" s="156"/>
      <c r="R10" s="157"/>
      <c r="S10" s="157"/>
      <c r="T10" s="157"/>
      <c r="U10" s="157"/>
    </row>
    <row r="11" spans="1:21" s="60" customFormat="1" ht="24">
      <c r="A11" s="126"/>
      <c r="B11" s="126"/>
      <c r="C11" s="126">
        <v>7</v>
      </c>
      <c r="D11" s="126"/>
      <c r="E11" s="146"/>
      <c r="F11" s="547" t="s">
        <v>247</v>
      </c>
      <c r="G11" s="158"/>
      <c r="H11" s="153"/>
      <c r="I11" s="153"/>
      <c r="J11" s="153"/>
      <c r="K11" s="154"/>
      <c r="L11" s="155"/>
      <c r="M11" s="159">
        <f t="shared" ref="M11:Q12" si="0">+M12</f>
        <v>0</v>
      </c>
      <c r="N11" s="159">
        <f t="shared" si="0"/>
        <v>1726815.5</v>
      </c>
      <c r="O11" s="159">
        <f t="shared" si="0"/>
        <v>1726815.5</v>
      </c>
      <c r="P11" s="159">
        <f t="shared" si="0"/>
        <v>1726815.5</v>
      </c>
      <c r="Q11" s="159">
        <f t="shared" si="0"/>
        <v>1726815.5</v>
      </c>
      <c r="R11" s="157"/>
      <c r="S11" s="157"/>
      <c r="T11" s="157"/>
      <c r="U11" s="157"/>
    </row>
    <row r="12" spans="1:21" s="60" customFormat="1" ht="12">
      <c r="A12" s="126"/>
      <c r="B12" s="126"/>
      <c r="C12" s="126"/>
      <c r="D12" s="126">
        <v>1</v>
      </c>
      <c r="E12" s="146"/>
      <c r="F12" s="547" t="s">
        <v>248</v>
      </c>
      <c r="G12" s="153"/>
      <c r="H12" s="153"/>
      <c r="I12" s="153"/>
      <c r="J12" s="153"/>
      <c r="K12" s="160"/>
      <c r="L12" s="161"/>
      <c r="M12" s="162">
        <f t="shared" si="0"/>
        <v>0</v>
      </c>
      <c r="N12" s="162">
        <f t="shared" si="0"/>
        <v>1726815.5</v>
      </c>
      <c r="O12" s="162">
        <f t="shared" si="0"/>
        <v>1726815.5</v>
      </c>
      <c r="P12" s="162">
        <f t="shared" si="0"/>
        <v>1726815.5</v>
      </c>
      <c r="Q12" s="162">
        <f t="shared" si="0"/>
        <v>1726815.5</v>
      </c>
      <c r="R12" s="163"/>
      <c r="S12" s="163"/>
      <c r="T12" s="163"/>
      <c r="U12" s="163"/>
    </row>
    <row r="13" spans="1:21" s="60" customFormat="1" ht="24">
      <c r="A13" s="126"/>
      <c r="B13" s="126"/>
      <c r="C13" s="126"/>
      <c r="D13" s="126"/>
      <c r="E13" s="146">
        <v>201</v>
      </c>
      <c r="F13" s="547" t="s">
        <v>249</v>
      </c>
      <c r="G13" s="164" t="s">
        <v>225</v>
      </c>
      <c r="H13" s="128">
        <v>0</v>
      </c>
      <c r="I13" s="165">
        <v>2</v>
      </c>
      <c r="J13" s="128">
        <v>2</v>
      </c>
      <c r="K13" s="166">
        <f>IFERROR(J13/H13*100,0)</f>
        <v>0</v>
      </c>
      <c r="L13" s="166">
        <f>IFERROR(J13/I13*100,0)</f>
        <v>100</v>
      </c>
      <c r="M13" s="127">
        <v>0</v>
      </c>
      <c r="N13" s="127">
        <v>1726815.5</v>
      </c>
      <c r="O13" s="127">
        <v>1726815.5</v>
      </c>
      <c r="P13" s="127">
        <v>1726815.5</v>
      </c>
      <c r="Q13" s="127">
        <v>1726815.5</v>
      </c>
      <c r="R13" s="166">
        <f>IFERROR(O13/M13*100,0)</f>
        <v>0</v>
      </c>
      <c r="S13" s="166">
        <f>IFERROR(O13/N13*100,0)</f>
        <v>100</v>
      </c>
      <c r="T13" s="166">
        <f>IFERROR(P13/M13*100,0)</f>
        <v>0</v>
      </c>
      <c r="U13" s="166">
        <f>IFERROR(P13/N13*100,0)</f>
        <v>100</v>
      </c>
    </row>
    <row r="14" spans="1:21" s="60" customFormat="1" ht="12">
      <c r="A14" s="148"/>
      <c r="B14" s="148"/>
      <c r="C14" s="148"/>
      <c r="D14" s="148"/>
      <c r="E14" s="148"/>
      <c r="F14" s="125"/>
      <c r="G14" s="148"/>
      <c r="H14" s="167"/>
      <c r="I14" s="160"/>
      <c r="J14" s="153"/>
      <c r="K14" s="160"/>
      <c r="L14" s="160"/>
      <c r="M14" s="162"/>
      <c r="N14" s="162"/>
      <c r="O14" s="162"/>
      <c r="P14" s="162"/>
      <c r="Q14" s="168"/>
      <c r="R14" s="169"/>
      <c r="S14" s="169"/>
      <c r="T14" s="169"/>
      <c r="U14" s="169"/>
    </row>
    <row r="15" spans="1:21" s="60" customFormat="1" ht="12">
      <c r="A15" s="150"/>
      <c r="B15" s="150"/>
      <c r="C15" s="150"/>
      <c r="D15" s="150"/>
      <c r="E15" s="150"/>
      <c r="F15" s="129" t="s">
        <v>301</v>
      </c>
      <c r="G15" s="150"/>
      <c r="H15" s="170"/>
      <c r="I15" s="171"/>
      <c r="J15" s="172"/>
      <c r="K15" s="171"/>
      <c r="L15" s="171"/>
      <c r="M15" s="173">
        <f>+M9</f>
        <v>0</v>
      </c>
      <c r="N15" s="173">
        <f>+N9</f>
        <v>1726815.5</v>
      </c>
      <c r="O15" s="173">
        <f>+O9</f>
        <v>1726815.5</v>
      </c>
      <c r="P15" s="173">
        <f>+P9</f>
        <v>1726815.5</v>
      </c>
      <c r="Q15" s="173">
        <f>+Q9</f>
        <v>1726815.5</v>
      </c>
      <c r="R15" s="174"/>
      <c r="S15" s="174"/>
      <c r="T15" s="174"/>
      <c r="U15" s="174"/>
    </row>
    <row r="16" spans="1:21">
      <c r="B16" s="24"/>
      <c r="C16" s="25"/>
      <c r="D16" s="25"/>
      <c r="N16" s="26"/>
      <c r="O16" s="26"/>
    </row>
    <row r="17" spans="2:15">
      <c r="B17" s="27"/>
      <c r="C17" s="27"/>
      <c r="D17" s="27"/>
      <c r="N17" s="28"/>
      <c r="O17" s="28"/>
    </row>
    <row r="18" spans="2:15">
      <c r="G18" s="22" t="s">
        <v>210</v>
      </c>
    </row>
  </sheetData>
  <autoFilter ref="G18"/>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19685039370078741" right="0.19685039370078741" top="1.6535433070866143" bottom="0.47244094488188981" header="0.19685039370078741" footer="0.19685039370078741"/>
  <pageSetup scale="62" orientation="landscape" r:id="rId1"/>
  <headerFooter scaleWithDoc="0">
    <oddHeader>&amp;C&amp;G</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7"/>
  <sheetViews>
    <sheetView showGridLines="0" view="pageLayout" topLeftCell="A31" zoomScale="70" zoomScaleNormal="115" zoomScaleSheetLayoutView="70" zoomScalePageLayoutView="70" workbookViewId="0">
      <selection activeCell="A2" sqref="A2:U2"/>
    </sheetView>
  </sheetViews>
  <sheetFormatPr baseColWidth="10" defaultColWidth="11.42578125" defaultRowHeight="13.5"/>
  <cols>
    <col min="1" max="1" width="3.7109375" style="22" customWidth="1"/>
    <col min="2" max="4" width="3.28515625" style="22" customWidth="1"/>
    <col min="5" max="5" width="4" style="22" customWidth="1"/>
    <col min="6" max="6" width="29.28515625" style="22" customWidth="1"/>
    <col min="7" max="7" width="9.7109375" style="22" bestFit="1" customWidth="1"/>
    <col min="8" max="8" width="10.5703125" style="22" bestFit="1" customWidth="1"/>
    <col min="9" max="9" width="13.42578125" style="22" bestFit="1" customWidth="1"/>
    <col min="10" max="10" width="13.28515625" style="22" bestFit="1" customWidth="1"/>
    <col min="11" max="11" width="8" style="22" bestFit="1" customWidth="1"/>
    <col min="12" max="12" width="8.42578125" style="22" bestFit="1" customWidth="1"/>
    <col min="13" max="13" width="12.5703125" style="22" bestFit="1" customWidth="1"/>
    <col min="14" max="15" width="16.140625" style="22" bestFit="1" customWidth="1"/>
    <col min="16" max="16" width="18.28515625" style="22" bestFit="1" customWidth="1"/>
    <col min="17" max="17" width="15" style="22" bestFit="1" customWidth="1"/>
    <col min="18" max="21" width="8.42578125" style="22" bestFit="1" customWidth="1"/>
    <col min="22" max="16384" width="11.42578125" style="22"/>
  </cols>
  <sheetData>
    <row r="1" spans="1:21" ht="25.15" customHeight="1">
      <c r="A1" s="605" t="s">
        <v>91</v>
      </c>
      <c r="B1" s="606"/>
      <c r="C1" s="606"/>
      <c r="D1" s="606"/>
      <c r="E1" s="606"/>
      <c r="F1" s="606"/>
      <c r="G1" s="606"/>
      <c r="H1" s="606"/>
      <c r="I1" s="606"/>
      <c r="J1" s="606"/>
      <c r="K1" s="606"/>
      <c r="L1" s="606"/>
      <c r="M1" s="606"/>
      <c r="N1" s="606"/>
      <c r="O1" s="606"/>
      <c r="P1" s="606"/>
      <c r="Q1" s="606"/>
      <c r="R1" s="606"/>
      <c r="S1" s="606"/>
      <c r="T1" s="606"/>
      <c r="U1" s="607"/>
    </row>
    <row r="2" spans="1:21" ht="25.15" customHeight="1">
      <c r="A2" s="608" t="s">
        <v>308</v>
      </c>
      <c r="B2" s="609"/>
      <c r="C2" s="609"/>
      <c r="D2" s="609"/>
      <c r="E2" s="609"/>
      <c r="F2" s="609"/>
      <c r="G2" s="609"/>
      <c r="H2" s="609"/>
      <c r="I2" s="609"/>
      <c r="J2" s="609"/>
      <c r="K2" s="609"/>
      <c r="L2" s="609"/>
      <c r="M2" s="609"/>
      <c r="N2" s="609"/>
      <c r="O2" s="609"/>
      <c r="P2" s="609"/>
      <c r="Q2" s="609"/>
      <c r="R2" s="609"/>
      <c r="S2" s="609"/>
      <c r="T2" s="609"/>
      <c r="U2" s="610"/>
    </row>
    <row r="3" spans="1:21" ht="6" customHeight="1">
      <c r="U3" s="66"/>
    </row>
    <row r="4" spans="1:21" ht="20.100000000000001" customHeight="1">
      <c r="A4" s="570" t="s">
        <v>309</v>
      </c>
      <c r="B4" s="614"/>
      <c r="C4" s="614"/>
      <c r="D4" s="614"/>
      <c r="E4" s="614"/>
      <c r="F4" s="614"/>
      <c r="G4" s="614"/>
      <c r="H4" s="614"/>
      <c r="I4" s="614"/>
      <c r="J4" s="614"/>
      <c r="K4" s="614"/>
      <c r="L4" s="614"/>
      <c r="M4" s="614"/>
      <c r="N4" s="614"/>
      <c r="O4" s="614"/>
      <c r="P4" s="614"/>
      <c r="Q4" s="614"/>
      <c r="R4" s="614"/>
      <c r="S4" s="614"/>
      <c r="T4" s="614"/>
      <c r="U4" s="615"/>
    </row>
    <row r="5" spans="1:21" ht="20.100000000000001" customHeight="1">
      <c r="A5" s="616" t="s">
        <v>205</v>
      </c>
      <c r="B5" s="617"/>
      <c r="C5" s="617"/>
      <c r="D5" s="617"/>
      <c r="E5" s="617"/>
      <c r="F5" s="617"/>
      <c r="G5" s="617"/>
      <c r="H5" s="617"/>
      <c r="I5" s="617"/>
      <c r="J5" s="617"/>
      <c r="K5" s="617"/>
      <c r="L5" s="617"/>
      <c r="M5" s="617"/>
      <c r="N5" s="617"/>
      <c r="O5" s="617"/>
      <c r="P5" s="617"/>
      <c r="Q5" s="617"/>
      <c r="R5" s="617"/>
      <c r="S5" s="617"/>
      <c r="T5" s="617"/>
      <c r="U5" s="618"/>
    </row>
    <row r="6" spans="1:21" ht="15" customHeight="1">
      <c r="A6" s="619" t="s">
        <v>85</v>
      </c>
      <c r="B6" s="611" t="s">
        <v>44</v>
      </c>
      <c r="C6" s="611" t="s">
        <v>42</v>
      </c>
      <c r="D6" s="611" t="s">
        <v>43</v>
      </c>
      <c r="E6" s="611" t="s">
        <v>12</v>
      </c>
      <c r="F6" s="611" t="s">
        <v>13</v>
      </c>
      <c r="G6" s="611" t="s">
        <v>28</v>
      </c>
      <c r="H6" s="112" t="s">
        <v>15</v>
      </c>
      <c r="I6" s="112"/>
      <c r="J6" s="112"/>
      <c r="K6" s="112"/>
      <c r="L6" s="112"/>
      <c r="M6" s="112"/>
      <c r="N6" s="112"/>
      <c r="O6" s="112"/>
      <c r="P6" s="112"/>
      <c r="Q6" s="112"/>
      <c r="R6" s="112"/>
      <c r="S6" s="112"/>
      <c r="T6" s="112"/>
      <c r="U6" s="113"/>
    </row>
    <row r="7" spans="1:21" ht="15" customHeight="1">
      <c r="A7" s="620"/>
      <c r="B7" s="612"/>
      <c r="C7" s="612"/>
      <c r="D7" s="612"/>
      <c r="E7" s="612"/>
      <c r="F7" s="612"/>
      <c r="G7" s="612"/>
      <c r="H7" s="622" t="s">
        <v>14</v>
      </c>
      <c r="I7" s="623"/>
      <c r="J7" s="624"/>
      <c r="K7" s="622" t="s">
        <v>48</v>
      </c>
      <c r="L7" s="624"/>
      <c r="M7" s="622" t="s">
        <v>98</v>
      </c>
      <c r="N7" s="623"/>
      <c r="O7" s="623"/>
      <c r="P7" s="623"/>
      <c r="Q7" s="624"/>
      <c r="R7" s="625" t="s">
        <v>48</v>
      </c>
      <c r="S7" s="626"/>
      <c r="T7" s="626"/>
      <c r="U7" s="627"/>
    </row>
    <row r="8" spans="1:21" ht="33" customHeight="1">
      <c r="A8" s="621"/>
      <c r="B8" s="613"/>
      <c r="C8" s="613"/>
      <c r="D8" s="613"/>
      <c r="E8" s="613"/>
      <c r="F8" s="613"/>
      <c r="G8" s="613"/>
      <c r="H8" s="114" t="s">
        <v>128</v>
      </c>
      <c r="I8" s="114" t="s">
        <v>194</v>
      </c>
      <c r="J8" s="114" t="s">
        <v>47</v>
      </c>
      <c r="K8" s="115" t="s">
        <v>49</v>
      </c>
      <c r="L8" s="115" t="s">
        <v>50</v>
      </c>
      <c r="M8" s="114" t="s">
        <v>124</v>
      </c>
      <c r="N8" s="114" t="s">
        <v>123</v>
      </c>
      <c r="O8" s="114" t="s">
        <v>51</v>
      </c>
      <c r="P8" s="114" t="s">
        <v>52</v>
      </c>
      <c r="Q8" s="114" t="s">
        <v>115</v>
      </c>
      <c r="R8" s="115" t="s">
        <v>116</v>
      </c>
      <c r="S8" s="115" t="s">
        <v>117</v>
      </c>
      <c r="T8" s="115" t="s">
        <v>118</v>
      </c>
      <c r="U8" s="115" t="s">
        <v>119</v>
      </c>
    </row>
    <row r="9" spans="1:21" s="60" customFormat="1" ht="24">
      <c r="A9" s="130">
        <v>1</v>
      </c>
      <c r="B9" s="126"/>
      <c r="C9" s="126"/>
      <c r="D9" s="126"/>
      <c r="E9" s="126"/>
      <c r="F9" s="545" t="s">
        <v>206</v>
      </c>
      <c r="G9" s="153"/>
      <c r="H9" s="145"/>
      <c r="I9" s="145"/>
      <c r="J9" s="145"/>
      <c r="K9" s="166"/>
      <c r="L9" s="166"/>
      <c r="M9" s="175">
        <f>M10</f>
        <v>0</v>
      </c>
      <c r="N9" s="176">
        <f>N10</f>
        <v>13634563.800000001</v>
      </c>
      <c r="O9" s="176">
        <f>O10</f>
        <v>13604549.859999999</v>
      </c>
      <c r="P9" s="176">
        <f>P10</f>
        <v>11998442.42</v>
      </c>
      <c r="Q9" s="176">
        <f>Q10</f>
        <v>11998442.42</v>
      </c>
      <c r="R9" s="161"/>
      <c r="S9" s="161"/>
      <c r="T9" s="161"/>
      <c r="U9" s="161"/>
    </row>
    <row r="10" spans="1:21" s="411" customFormat="1" ht="12">
      <c r="A10" s="152"/>
      <c r="B10" s="260">
        <v>2</v>
      </c>
      <c r="C10" s="260"/>
      <c r="D10" s="260"/>
      <c r="E10" s="403"/>
      <c r="F10" s="352" t="s">
        <v>213</v>
      </c>
      <c r="G10" s="158"/>
      <c r="H10" s="397"/>
      <c r="I10" s="397"/>
      <c r="J10" s="397"/>
      <c r="K10" s="409"/>
      <c r="L10" s="409"/>
      <c r="M10" s="410">
        <f>M11+M14+M19</f>
        <v>0</v>
      </c>
      <c r="N10" s="410">
        <f>N11+N14+N19</f>
        <v>13634563.800000001</v>
      </c>
      <c r="O10" s="410">
        <f>O11+O14+O19</f>
        <v>13604549.859999999</v>
      </c>
      <c r="P10" s="410">
        <f>P11+P14+P19</f>
        <v>11998442.42</v>
      </c>
      <c r="Q10" s="410">
        <f>Q11+Q14+Q19</f>
        <v>11998442.42</v>
      </c>
      <c r="R10" s="155"/>
      <c r="S10" s="155"/>
      <c r="T10" s="155"/>
      <c r="U10" s="155"/>
    </row>
    <row r="11" spans="1:21" s="411" customFormat="1" ht="12">
      <c r="A11" s="152"/>
      <c r="B11" s="152"/>
      <c r="C11" s="260">
        <v>3</v>
      </c>
      <c r="D11" s="260"/>
      <c r="E11" s="403"/>
      <c r="F11" s="352" t="s">
        <v>218</v>
      </c>
      <c r="G11" s="158"/>
      <c r="H11" s="397"/>
      <c r="I11" s="397"/>
      <c r="J11" s="397"/>
      <c r="K11" s="409"/>
      <c r="L11" s="409"/>
      <c r="M11" s="410">
        <f t="shared" ref="M11:Q12" si="0">M12</f>
        <v>0</v>
      </c>
      <c r="N11" s="410">
        <f t="shared" si="0"/>
        <v>4550000</v>
      </c>
      <c r="O11" s="410">
        <f t="shared" si="0"/>
        <v>4550000</v>
      </c>
      <c r="P11" s="410">
        <f t="shared" si="0"/>
        <v>3240632.35</v>
      </c>
      <c r="Q11" s="410">
        <f t="shared" si="0"/>
        <v>3240632.35</v>
      </c>
      <c r="R11" s="155"/>
      <c r="S11" s="155"/>
      <c r="T11" s="155"/>
      <c r="U11" s="155"/>
    </row>
    <row r="12" spans="1:21" s="411" customFormat="1" ht="24">
      <c r="A12" s="152"/>
      <c r="B12" s="152"/>
      <c r="C12" s="260"/>
      <c r="D12" s="260">
        <v>3</v>
      </c>
      <c r="E12" s="403"/>
      <c r="F12" s="352" t="s">
        <v>219</v>
      </c>
      <c r="G12" s="158"/>
      <c r="H12" s="397"/>
      <c r="I12" s="397"/>
      <c r="J12" s="397"/>
      <c r="K12" s="409"/>
      <c r="L12" s="409"/>
      <c r="M12" s="410">
        <f t="shared" si="0"/>
        <v>0</v>
      </c>
      <c r="N12" s="410">
        <f t="shared" si="0"/>
        <v>4550000</v>
      </c>
      <c r="O12" s="410">
        <f t="shared" si="0"/>
        <v>4550000</v>
      </c>
      <c r="P12" s="410">
        <f t="shared" si="0"/>
        <v>3240632.35</v>
      </c>
      <c r="Q12" s="410">
        <f t="shared" si="0"/>
        <v>3240632.35</v>
      </c>
      <c r="R12" s="155"/>
      <c r="S12" s="155"/>
      <c r="T12" s="155"/>
      <c r="U12" s="155"/>
    </row>
    <row r="13" spans="1:21" s="411" customFormat="1" ht="36">
      <c r="A13" s="152"/>
      <c r="B13" s="152"/>
      <c r="C13" s="260"/>
      <c r="D13" s="260"/>
      <c r="E13" s="403">
        <v>207</v>
      </c>
      <c r="F13" s="375" t="s">
        <v>220</v>
      </c>
      <c r="G13" s="238" t="s">
        <v>221</v>
      </c>
      <c r="H13" s="397">
        <v>0</v>
      </c>
      <c r="I13" s="397">
        <v>1</v>
      </c>
      <c r="J13" s="397">
        <v>1</v>
      </c>
      <c r="K13" s="409">
        <f>IFERROR(J13/H13*100,0)</f>
        <v>0</v>
      </c>
      <c r="L13" s="409">
        <f>IFERROR(J13/I13*100,0)</f>
        <v>100</v>
      </c>
      <c r="M13" s="188">
        <v>0</v>
      </c>
      <c r="N13" s="188">
        <v>4550000</v>
      </c>
      <c r="O13" s="188">
        <v>4550000</v>
      </c>
      <c r="P13" s="188">
        <v>3240632.35</v>
      </c>
      <c r="Q13" s="188">
        <v>3240632.35</v>
      </c>
      <c r="R13" s="409">
        <f>IFERROR(O13/M13*100,0)</f>
        <v>0</v>
      </c>
      <c r="S13" s="409">
        <f>IFERROR(O13/N13*100,0)</f>
        <v>100</v>
      </c>
      <c r="T13" s="409">
        <f>IFERROR(P13/M13*100,0)</f>
        <v>0</v>
      </c>
      <c r="U13" s="409">
        <f>IFERROR(P13/N13*100,0)</f>
        <v>71.222689010989015</v>
      </c>
    </row>
    <row r="14" spans="1:21" s="411" customFormat="1" ht="24">
      <c r="A14" s="152"/>
      <c r="B14" s="152"/>
      <c r="C14" s="260">
        <v>4</v>
      </c>
      <c r="D14" s="260"/>
      <c r="E14" s="403"/>
      <c r="F14" s="352" t="s">
        <v>222</v>
      </c>
      <c r="G14" s="238"/>
      <c r="H14" s="397"/>
      <c r="I14" s="397"/>
      <c r="J14" s="397"/>
      <c r="K14" s="409"/>
      <c r="L14" s="409"/>
      <c r="M14" s="188">
        <f>M15+M17</f>
        <v>0</v>
      </c>
      <c r="N14" s="188">
        <f>N15+N17</f>
        <v>6600000</v>
      </c>
      <c r="O14" s="188">
        <f>O15+O17</f>
        <v>6569999.3300000001</v>
      </c>
      <c r="P14" s="188">
        <f>P15+P17</f>
        <v>6528664.54</v>
      </c>
      <c r="Q14" s="188">
        <f>Q15+Q17</f>
        <v>6528664.54</v>
      </c>
      <c r="R14" s="409"/>
      <c r="S14" s="409"/>
      <c r="T14" s="409"/>
      <c r="U14" s="409"/>
    </row>
    <row r="15" spans="1:21" s="411" customFormat="1" ht="12">
      <c r="A15" s="152"/>
      <c r="B15" s="152"/>
      <c r="C15" s="260"/>
      <c r="D15" s="260">
        <v>1</v>
      </c>
      <c r="E15" s="403"/>
      <c r="F15" s="352" t="s">
        <v>223</v>
      </c>
      <c r="G15" s="238"/>
      <c r="H15" s="397"/>
      <c r="I15" s="397"/>
      <c r="J15" s="397"/>
      <c r="K15" s="409"/>
      <c r="L15" s="409"/>
      <c r="M15" s="188">
        <f>M16</f>
        <v>0</v>
      </c>
      <c r="N15" s="188">
        <f>N16</f>
        <v>3850000</v>
      </c>
      <c r="O15" s="188">
        <f>O16</f>
        <v>3819999.74</v>
      </c>
      <c r="P15" s="188">
        <f>P16</f>
        <v>3786442.75</v>
      </c>
      <c r="Q15" s="188">
        <f>Q16</f>
        <v>3786442.75</v>
      </c>
      <c r="R15" s="409"/>
      <c r="S15" s="409"/>
      <c r="T15" s="409"/>
      <c r="U15" s="409"/>
    </row>
    <row r="16" spans="1:21" s="411" customFormat="1" ht="36">
      <c r="A16" s="152"/>
      <c r="B16" s="152"/>
      <c r="C16" s="152"/>
      <c r="D16" s="260"/>
      <c r="E16" s="403">
        <v>212</v>
      </c>
      <c r="F16" s="352" t="s">
        <v>226</v>
      </c>
      <c r="G16" s="158" t="s">
        <v>221</v>
      </c>
      <c r="H16" s="397">
        <v>0</v>
      </c>
      <c r="I16" s="397">
        <v>3</v>
      </c>
      <c r="J16" s="397">
        <v>3</v>
      </c>
      <c r="K16" s="409">
        <f>IFERROR(J16/H16*100,0)</f>
        <v>0</v>
      </c>
      <c r="L16" s="409">
        <f>IFERROR(J16/I16*100,0)</f>
        <v>100</v>
      </c>
      <c r="M16" s="188">
        <v>0</v>
      </c>
      <c r="N16" s="188">
        <v>3850000</v>
      </c>
      <c r="O16" s="188">
        <v>3819999.74</v>
      </c>
      <c r="P16" s="188">
        <v>3786442.75</v>
      </c>
      <c r="Q16" s="188">
        <v>3786442.75</v>
      </c>
      <c r="R16" s="409">
        <f t="shared" ref="R16:R29" si="1">IFERROR(O16/M16*100,0)</f>
        <v>0</v>
      </c>
      <c r="S16" s="409">
        <f t="shared" ref="S16:S29" si="2">IFERROR(O16/N16*100,0)</f>
        <v>99.22077246753247</v>
      </c>
      <c r="T16" s="409">
        <f t="shared" ref="T16:T29" si="3">IFERROR(P16/M16*100,0)</f>
        <v>0</v>
      </c>
      <c r="U16" s="409">
        <f t="shared" ref="U16:U29" si="4">IFERROR(P16/N16*100,0)</f>
        <v>98.349162337662335</v>
      </c>
    </row>
    <row r="17" spans="1:21" s="411" customFormat="1" ht="12">
      <c r="A17" s="152"/>
      <c r="B17" s="152"/>
      <c r="C17" s="152"/>
      <c r="D17" s="260">
        <v>2</v>
      </c>
      <c r="E17" s="403"/>
      <c r="F17" s="352" t="s">
        <v>227</v>
      </c>
      <c r="G17" s="260"/>
      <c r="H17" s="397"/>
      <c r="I17" s="397"/>
      <c r="J17" s="397"/>
      <c r="K17" s="409"/>
      <c r="L17" s="409"/>
      <c r="M17" s="188">
        <f>M18</f>
        <v>0</v>
      </c>
      <c r="N17" s="188">
        <f>N18</f>
        <v>2750000</v>
      </c>
      <c r="O17" s="188">
        <f>O18</f>
        <v>2749999.59</v>
      </c>
      <c r="P17" s="188">
        <f>P18</f>
        <v>2742221.79</v>
      </c>
      <c r="Q17" s="188">
        <f>Q18</f>
        <v>2742221.79</v>
      </c>
      <c r="R17" s="409"/>
      <c r="S17" s="409"/>
      <c r="T17" s="409"/>
      <c r="U17" s="409"/>
    </row>
    <row r="18" spans="1:21" s="411" customFormat="1" ht="48">
      <c r="A18" s="152"/>
      <c r="B18" s="152"/>
      <c r="C18" s="152"/>
      <c r="D18" s="260"/>
      <c r="E18" s="403">
        <v>214</v>
      </c>
      <c r="F18" s="352" t="s">
        <v>229</v>
      </c>
      <c r="G18" s="260" t="s">
        <v>221</v>
      </c>
      <c r="H18" s="397">
        <v>0</v>
      </c>
      <c r="I18" s="397">
        <v>2</v>
      </c>
      <c r="J18" s="397">
        <v>2</v>
      </c>
      <c r="K18" s="409">
        <f>IFERROR(J18/H18*100,0)</f>
        <v>0</v>
      </c>
      <c r="L18" s="409">
        <f>IFERROR(J18/I18*100,0)</f>
        <v>100</v>
      </c>
      <c r="M18" s="188">
        <v>0</v>
      </c>
      <c r="N18" s="188">
        <v>2750000</v>
      </c>
      <c r="O18" s="188">
        <v>2749999.59</v>
      </c>
      <c r="P18" s="188">
        <v>2742221.79</v>
      </c>
      <c r="Q18" s="188">
        <v>2742221.79</v>
      </c>
      <c r="R18" s="409">
        <f t="shared" si="1"/>
        <v>0</v>
      </c>
      <c r="S18" s="409">
        <f t="shared" si="2"/>
        <v>99.999985090909078</v>
      </c>
      <c r="T18" s="409">
        <f t="shared" si="3"/>
        <v>0</v>
      </c>
      <c r="U18" s="409">
        <f t="shared" si="4"/>
        <v>99.717156000000003</v>
      </c>
    </row>
    <row r="19" spans="1:21" s="411" customFormat="1" ht="12">
      <c r="A19" s="152"/>
      <c r="B19" s="152"/>
      <c r="C19" s="260">
        <v>6</v>
      </c>
      <c r="D19" s="260"/>
      <c r="E19" s="403"/>
      <c r="F19" s="352" t="s">
        <v>236</v>
      </c>
      <c r="G19" s="158"/>
      <c r="H19" s="397"/>
      <c r="I19" s="397"/>
      <c r="J19" s="397"/>
      <c r="K19" s="409"/>
      <c r="L19" s="409"/>
      <c r="M19" s="188">
        <f>M20</f>
        <v>0</v>
      </c>
      <c r="N19" s="188">
        <f>N20</f>
        <v>2484563.7999999998</v>
      </c>
      <c r="O19" s="188">
        <f>O20</f>
        <v>2484550.5299999998</v>
      </c>
      <c r="P19" s="188">
        <f>P20</f>
        <v>2229145.5299999998</v>
      </c>
      <c r="Q19" s="188">
        <f>Q20</f>
        <v>2229145.5299999998</v>
      </c>
      <c r="R19" s="409"/>
      <c r="S19" s="409"/>
      <c r="T19" s="409"/>
      <c r="U19" s="409"/>
    </row>
    <row r="20" spans="1:21" s="411" customFormat="1" ht="24">
      <c r="A20" s="152"/>
      <c r="B20" s="152"/>
      <c r="C20" s="260"/>
      <c r="D20" s="260">
        <v>9</v>
      </c>
      <c r="E20" s="403"/>
      <c r="F20" s="352" t="s">
        <v>237</v>
      </c>
      <c r="G20" s="158"/>
      <c r="H20" s="397"/>
      <c r="I20" s="397"/>
      <c r="J20" s="397"/>
      <c r="K20" s="409"/>
      <c r="L20" s="409"/>
      <c r="M20" s="188">
        <f>M21+M22</f>
        <v>0</v>
      </c>
      <c r="N20" s="188">
        <f>N21+N22</f>
        <v>2484563.7999999998</v>
      </c>
      <c r="O20" s="188">
        <f>O21+O22</f>
        <v>2484550.5299999998</v>
      </c>
      <c r="P20" s="188">
        <f>P21+P22</f>
        <v>2229145.5299999998</v>
      </c>
      <c r="Q20" s="188">
        <f>Q21+Q22</f>
        <v>2229145.5299999998</v>
      </c>
      <c r="R20" s="409"/>
      <c r="S20" s="409"/>
      <c r="T20" s="409"/>
      <c r="U20" s="409"/>
    </row>
    <row r="21" spans="1:21" s="411" customFormat="1" ht="36">
      <c r="A21" s="152"/>
      <c r="B21" s="152"/>
      <c r="C21" s="260"/>
      <c r="D21" s="260"/>
      <c r="E21" s="403">
        <v>227</v>
      </c>
      <c r="F21" s="375" t="s">
        <v>303</v>
      </c>
      <c r="G21" s="238" t="s">
        <v>221</v>
      </c>
      <c r="H21" s="397">
        <v>0</v>
      </c>
      <c r="I21" s="397">
        <v>1</v>
      </c>
      <c r="J21" s="397">
        <v>1</v>
      </c>
      <c r="K21" s="409">
        <f>IFERROR(J21/H21*100,0)</f>
        <v>0</v>
      </c>
      <c r="L21" s="409">
        <f>IFERROR(J21/I21*100,0)</f>
        <v>100</v>
      </c>
      <c r="M21" s="188">
        <v>0</v>
      </c>
      <c r="N21" s="188">
        <v>1734563.8</v>
      </c>
      <c r="O21" s="188">
        <v>1734563.67</v>
      </c>
      <c r="P21" s="188">
        <v>1479158.67</v>
      </c>
      <c r="Q21" s="188">
        <v>1479158.67</v>
      </c>
      <c r="R21" s="409">
        <f t="shared" si="1"/>
        <v>0</v>
      </c>
      <c r="S21" s="409">
        <f t="shared" si="2"/>
        <v>99.99999250532035</v>
      </c>
      <c r="T21" s="409">
        <f t="shared" si="3"/>
        <v>0</v>
      </c>
      <c r="U21" s="409">
        <f t="shared" si="4"/>
        <v>85.275541320532568</v>
      </c>
    </row>
    <row r="22" spans="1:21" s="411" customFormat="1" ht="60">
      <c r="A22" s="152"/>
      <c r="B22" s="152"/>
      <c r="C22" s="260"/>
      <c r="D22" s="260"/>
      <c r="E22" s="403">
        <v>228</v>
      </c>
      <c r="F22" s="352" t="s">
        <v>239</v>
      </c>
      <c r="G22" s="158" t="s">
        <v>221</v>
      </c>
      <c r="H22" s="397">
        <v>0</v>
      </c>
      <c r="I22" s="397">
        <v>5</v>
      </c>
      <c r="J22" s="397">
        <v>5</v>
      </c>
      <c r="K22" s="409">
        <f>IFERROR(J22/H22*100,0)</f>
        <v>0</v>
      </c>
      <c r="L22" s="409">
        <f>IFERROR(J22/I22*100,0)</f>
        <v>100</v>
      </c>
      <c r="M22" s="188">
        <v>0</v>
      </c>
      <c r="N22" s="188">
        <v>750000</v>
      </c>
      <c r="O22" s="188">
        <v>749986.86</v>
      </c>
      <c r="P22" s="188">
        <v>749986.86</v>
      </c>
      <c r="Q22" s="188">
        <v>749986.86</v>
      </c>
      <c r="R22" s="409">
        <f t="shared" si="1"/>
        <v>0</v>
      </c>
      <c r="S22" s="409">
        <f t="shared" si="2"/>
        <v>99.998248000000004</v>
      </c>
      <c r="T22" s="409">
        <f t="shared" si="3"/>
        <v>0</v>
      </c>
      <c r="U22" s="409">
        <f t="shared" si="4"/>
        <v>99.998248000000004</v>
      </c>
    </row>
    <row r="23" spans="1:21" s="411" customFormat="1" ht="36">
      <c r="A23" s="152">
        <v>4</v>
      </c>
      <c r="B23" s="152"/>
      <c r="C23" s="152"/>
      <c r="D23" s="260"/>
      <c r="E23" s="403"/>
      <c r="F23" s="546" t="s">
        <v>263</v>
      </c>
      <c r="G23" s="158"/>
      <c r="H23" s="397"/>
      <c r="I23" s="397"/>
      <c r="J23" s="397"/>
      <c r="K23" s="409"/>
      <c r="L23" s="409"/>
      <c r="M23" s="186">
        <f t="shared" ref="M23:Q24" si="5">M24</f>
        <v>0</v>
      </c>
      <c r="N23" s="186">
        <f t="shared" si="5"/>
        <v>26603245.359999999</v>
      </c>
      <c r="O23" s="186">
        <f t="shared" si="5"/>
        <v>26603189.469999999</v>
      </c>
      <c r="P23" s="186">
        <f t="shared" si="5"/>
        <v>25577164.98</v>
      </c>
      <c r="Q23" s="186">
        <f t="shared" si="5"/>
        <v>25577164.98</v>
      </c>
      <c r="R23" s="409"/>
      <c r="S23" s="409"/>
      <c r="T23" s="409"/>
      <c r="U23" s="409"/>
    </row>
    <row r="24" spans="1:21" s="411" customFormat="1" ht="12">
      <c r="A24" s="152"/>
      <c r="B24" s="152">
        <v>2</v>
      </c>
      <c r="C24" s="152"/>
      <c r="D24" s="260"/>
      <c r="E24" s="403"/>
      <c r="F24" s="546" t="s">
        <v>304</v>
      </c>
      <c r="G24" s="158"/>
      <c r="H24" s="397"/>
      <c r="I24" s="397"/>
      <c r="J24" s="397"/>
      <c r="K24" s="409"/>
      <c r="L24" s="409"/>
      <c r="M24" s="188">
        <f t="shared" si="5"/>
        <v>0</v>
      </c>
      <c r="N24" s="188">
        <f t="shared" si="5"/>
        <v>26603245.359999999</v>
      </c>
      <c r="O24" s="188">
        <f t="shared" si="5"/>
        <v>26603189.469999999</v>
      </c>
      <c r="P24" s="188">
        <f t="shared" si="5"/>
        <v>25577164.98</v>
      </c>
      <c r="Q24" s="188">
        <f t="shared" si="5"/>
        <v>25577164.98</v>
      </c>
      <c r="R24" s="409"/>
      <c r="S24" s="409"/>
      <c r="T24" s="409"/>
      <c r="U24" s="409"/>
    </row>
    <row r="25" spans="1:21" s="411" customFormat="1" ht="24">
      <c r="A25" s="152"/>
      <c r="B25" s="152"/>
      <c r="C25" s="152">
        <v>2</v>
      </c>
      <c r="D25" s="152"/>
      <c r="E25" s="152"/>
      <c r="F25" s="537" t="s">
        <v>214</v>
      </c>
      <c r="G25" s="158"/>
      <c r="H25" s="397"/>
      <c r="I25" s="397"/>
      <c r="J25" s="397"/>
      <c r="K25" s="412"/>
      <c r="L25" s="413"/>
      <c r="M25" s="188">
        <f>M26+M30</f>
        <v>0</v>
      </c>
      <c r="N25" s="188">
        <f>N26+N30</f>
        <v>26603245.359999999</v>
      </c>
      <c r="O25" s="188">
        <f>O26+O30</f>
        <v>26603189.469999999</v>
      </c>
      <c r="P25" s="188">
        <f>P26+P30</f>
        <v>25577164.98</v>
      </c>
      <c r="Q25" s="188">
        <f>Q26+Q30</f>
        <v>25577164.98</v>
      </c>
      <c r="R25" s="409"/>
      <c r="S25" s="409"/>
      <c r="T25" s="409"/>
      <c r="U25" s="409"/>
    </row>
    <row r="26" spans="1:21" s="411" customFormat="1" ht="12">
      <c r="A26" s="152"/>
      <c r="B26" s="152"/>
      <c r="C26" s="152"/>
      <c r="D26" s="152">
        <v>1</v>
      </c>
      <c r="E26" s="152"/>
      <c r="F26" s="537" t="s">
        <v>276</v>
      </c>
      <c r="G26" s="158"/>
      <c r="H26" s="397"/>
      <c r="I26" s="397"/>
      <c r="J26" s="397"/>
      <c r="K26" s="412"/>
      <c r="L26" s="413"/>
      <c r="M26" s="188">
        <f>M27+M28+M29</f>
        <v>0</v>
      </c>
      <c r="N26" s="188">
        <f>N27+N28+N29</f>
        <v>23056700.669999998</v>
      </c>
      <c r="O26" s="188">
        <f>O27+O28+O29</f>
        <v>23056645.66</v>
      </c>
      <c r="P26" s="188">
        <f>P27+P28+P29</f>
        <v>22030621.170000002</v>
      </c>
      <c r="Q26" s="188">
        <f>Q27+Q28+Q29</f>
        <v>22030621.170000002</v>
      </c>
      <c r="R26" s="409"/>
      <c r="S26" s="409"/>
      <c r="T26" s="409"/>
      <c r="U26" s="409"/>
    </row>
    <row r="27" spans="1:21" s="411" customFormat="1" ht="24">
      <c r="A27" s="152"/>
      <c r="B27" s="152"/>
      <c r="C27" s="152"/>
      <c r="D27" s="152"/>
      <c r="E27" s="152">
        <v>213</v>
      </c>
      <c r="F27" s="375" t="s">
        <v>279</v>
      </c>
      <c r="G27" s="238" t="s">
        <v>221</v>
      </c>
      <c r="H27" s="397">
        <v>0</v>
      </c>
      <c r="I27" s="397">
        <v>18</v>
      </c>
      <c r="J27" s="397">
        <v>18</v>
      </c>
      <c r="K27" s="409">
        <f>IFERROR(J27/H27*100,0)</f>
        <v>0</v>
      </c>
      <c r="L27" s="409">
        <f>IFERROR(J27/I27*100,0)</f>
        <v>100</v>
      </c>
      <c r="M27" s="188">
        <v>0</v>
      </c>
      <c r="N27" s="188">
        <v>13625000.02</v>
      </c>
      <c r="O27" s="188">
        <v>13624948.35</v>
      </c>
      <c r="P27" s="188">
        <v>12699029.779999999</v>
      </c>
      <c r="Q27" s="188">
        <v>12699029.779999999</v>
      </c>
      <c r="R27" s="409">
        <f t="shared" si="1"/>
        <v>0</v>
      </c>
      <c r="S27" s="409">
        <f t="shared" si="2"/>
        <v>99.999620770642764</v>
      </c>
      <c r="T27" s="409">
        <f t="shared" si="3"/>
        <v>0</v>
      </c>
      <c r="U27" s="409">
        <f t="shared" si="4"/>
        <v>93.203888156764933</v>
      </c>
    </row>
    <row r="28" spans="1:21" s="411" customFormat="1" ht="48">
      <c r="A28" s="152"/>
      <c r="B28" s="152"/>
      <c r="C28" s="152"/>
      <c r="D28" s="152"/>
      <c r="E28" s="403">
        <v>218</v>
      </c>
      <c r="F28" s="352" t="s">
        <v>283</v>
      </c>
      <c r="G28" s="158" t="s">
        <v>273</v>
      </c>
      <c r="H28" s="397">
        <v>0</v>
      </c>
      <c r="I28" s="397">
        <v>16376</v>
      </c>
      <c r="J28" s="397">
        <v>16376</v>
      </c>
      <c r="K28" s="419">
        <f>IFERROR(J28/H28*100,0)</f>
        <v>0</v>
      </c>
      <c r="L28" s="419">
        <f>IFERROR(J28/I28*100,0)</f>
        <v>100</v>
      </c>
      <c r="M28" s="188">
        <v>0</v>
      </c>
      <c r="N28" s="188">
        <v>5850000</v>
      </c>
      <c r="O28" s="188">
        <v>5849999.6500000004</v>
      </c>
      <c r="P28" s="188">
        <v>5766173.5700000003</v>
      </c>
      <c r="Q28" s="188">
        <v>5766173.5700000003</v>
      </c>
      <c r="R28" s="409">
        <f t="shared" si="1"/>
        <v>0</v>
      </c>
      <c r="S28" s="409">
        <f t="shared" si="2"/>
        <v>99.999994017094025</v>
      </c>
      <c r="T28" s="409">
        <f t="shared" si="3"/>
        <v>0</v>
      </c>
      <c r="U28" s="409">
        <f t="shared" si="4"/>
        <v>98.567069572649586</v>
      </c>
    </row>
    <row r="29" spans="1:21" s="411" customFormat="1" ht="48">
      <c r="A29" s="152"/>
      <c r="B29" s="152"/>
      <c r="C29" s="152"/>
      <c r="D29" s="152"/>
      <c r="E29" s="403">
        <v>219</v>
      </c>
      <c r="F29" s="352" t="s">
        <v>284</v>
      </c>
      <c r="G29" s="158" t="s">
        <v>285</v>
      </c>
      <c r="H29" s="397">
        <v>0</v>
      </c>
      <c r="I29" s="397">
        <v>4</v>
      </c>
      <c r="J29" s="397">
        <v>4</v>
      </c>
      <c r="K29" s="419">
        <f>IFERROR(J29/H29*100,0)</f>
        <v>0</v>
      </c>
      <c r="L29" s="419">
        <f>IFERROR(J29/I29*100,0)</f>
        <v>100</v>
      </c>
      <c r="M29" s="188">
        <v>0</v>
      </c>
      <c r="N29" s="188">
        <v>3581700.65</v>
      </c>
      <c r="O29" s="188">
        <v>3581697.6599999997</v>
      </c>
      <c r="P29" s="188">
        <v>3565417.82</v>
      </c>
      <c r="Q29" s="188">
        <v>3565417.82</v>
      </c>
      <c r="R29" s="409">
        <f t="shared" si="1"/>
        <v>0</v>
      </c>
      <c r="S29" s="409">
        <f t="shared" si="2"/>
        <v>99.999916520103369</v>
      </c>
      <c r="T29" s="409">
        <f t="shared" si="3"/>
        <v>0</v>
      </c>
      <c r="U29" s="409">
        <f t="shared" si="4"/>
        <v>99.545388305971343</v>
      </c>
    </row>
    <row r="30" spans="1:21" s="411" customFormat="1" ht="12">
      <c r="A30" s="195"/>
      <c r="B30" s="195"/>
      <c r="C30" s="195"/>
      <c r="D30" s="196">
        <v>3</v>
      </c>
      <c r="E30" s="414"/>
      <c r="F30" s="398" t="s">
        <v>287</v>
      </c>
      <c r="G30" s="415"/>
      <c r="H30" s="416"/>
      <c r="I30" s="416"/>
      <c r="J30" s="416"/>
      <c r="K30" s="417"/>
      <c r="L30" s="417"/>
      <c r="M30" s="401">
        <f>M31</f>
        <v>0</v>
      </c>
      <c r="N30" s="401">
        <f>N31</f>
        <v>3546544.69</v>
      </c>
      <c r="O30" s="401">
        <f>O31</f>
        <v>3546543.81</v>
      </c>
      <c r="P30" s="401">
        <f>P31</f>
        <v>3546543.81</v>
      </c>
      <c r="Q30" s="401">
        <f>Q31</f>
        <v>3546543.81</v>
      </c>
      <c r="R30" s="418"/>
      <c r="S30" s="418"/>
      <c r="T30" s="418"/>
      <c r="U30" s="418"/>
    </row>
    <row r="31" spans="1:21" s="411" customFormat="1" ht="60">
      <c r="A31" s="152"/>
      <c r="B31" s="152"/>
      <c r="C31" s="152"/>
      <c r="D31" s="260"/>
      <c r="E31" s="403">
        <v>222</v>
      </c>
      <c r="F31" s="352" t="s">
        <v>288</v>
      </c>
      <c r="G31" s="158" t="s">
        <v>278</v>
      </c>
      <c r="H31" s="397">
        <v>0</v>
      </c>
      <c r="I31" s="397">
        <v>2000</v>
      </c>
      <c r="J31" s="397">
        <v>2000</v>
      </c>
      <c r="K31" s="419">
        <f>IFERROR(J31/H31*100,0)</f>
        <v>0</v>
      </c>
      <c r="L31" s="419">
        <f>IFERROR(J31/I31*100,0)</f>
        <v>100</v>
      </c>
      <c r="M31" s="410">
        <v>0</v>
      </c>
      <c r="N31" s="410">
        <v>3546544.69</v>
      </c>
      <c r="O31" s="410">
        <v>3546543.81</v>
      </c>
      <c r="P31" s="410">
        <v>3546543.81</v>
      </c>
      <c r="Q31" s="410">
        <v>3546543.81</v>
      </c>
      <c r="R31" s="409">
        <f>IFERROR(O31/M31*100,0)</f>
        <v>0</v>
      </c>
      <c r="S31" s="409">
        <f>IFERROR(O31/N31*100,0)</f>
        <v>99.999975187116561</v>
      </c>
      <c r="T31" s="409">
        <f>IFERROR(P31/M31*100,0)</f>
        <v>0</v>
      </c>
      <c r="U31" s="409">
        <f>IFERROR(P31/N31*100,0)</f>
        <v>99.999975187116561</v>
      </c>
    </row>
    <row r="32" spans="1:21" s="411" customFormat="1" ht="12">
      <c r="A32" s="152"/>
      <c r="B32" s="152"/>
      <c r="C32" s="152"/>
      <c r="D32" s="260"/>
      <c r="E32" s="403"/>
      <c r="F32" s="158"/>
      <c r="G32" s="158"/>
      <c r="H32" s="397"/>
      <c r="I32" s="397"/>
      <c r="J32" s="397"/>
      <c r="K32" s="239"/>
      <c r="L32" s="239"/>
      <c r="M32" s="188"/>
      <c r="N32" s="188"/>
      <c r="O32" s="188"/>
      <c r="P32" s="188"/>
      <c r="Q32" s="188"/>
      <c r="R32" s="409"/>
      <c r="S32" s="409"/>
      <c r="T32" s="409"/>
      <c r="U32" s="409"/>
    </row>
    <row r="33" spans="1:21" s="411" customFormat="1" ht="12">
      <c r="A33" s="152"/>
      <c r="B33" s="152"/>
      <c r="C33" s="152"/>
      <c r="D33" s="260"/>
      <c r="E33" s="403"/>
      <c r="F33" s="206"/>
      <c r="G33" s="158"/>
      <c r="H33" s="397"/>
      <c r="I33" s="397"/>
      <c r="J33" s="397"/>
      <c r="K33" s="239"/>
      <c r="L33" s="239"/>
      <c r="M33" s="188"/>
      <c r="N33" s="188"/>
      <c r="O33" s="188"/>
      <c r="P33" s="188"/>
      <c r="Q33" s="188"/>
      <c r="R33" s="409"/>
      <c r="S33" s="409"/>
      <c r="T33" s="409"/>
      <c r="U33" s="409"/>
    </row>
    <row r="34" spans="1:21" s="60" customFormat="1" ht="12">
      <c r="A34" s="150"/>
      <c r="B34" s="150"/>
      <c r="C34" s="150"/>
      <c r="D34" s="150"/>
      <c r="E34" s="150"/>
      <c r="F34" s="129" t="s">
        <v>301</v>
      </c>
      <c r="G34" s="150"/>
      <c r="H34" s="181"/>
      <c r="I34" s="182"/>
      <c r="J34" s="149"/>
      <c r="K34" s="171"/>
      <c r="L34" s="171"/>
      <c r="M34" s="183">
        <f>M23+M9</f>
        <v>0</v>
      </c>
      <c r="N34" s="183">
        <f>N23+N9</f>
        <v>40237809.159999996</v>
      </c>
      <c r="O34" s="183">
        <f>O23+O9</f>
        <v>40207739.329999998</v>
      </c>
      <c r="P34" s="183">
        <f>P23+P9</f>
        <v>37575607.399999999</v>
      </c>
      <c r="Q34" s="183">
        <f>Q23+Q9</f>
        <v>37575607.399999999</v>
      </c>
      <c r="R34" s="179"/>
      <c r="S34" s="179"/>
      <c r="T34" s="179"/>
      <c r="U34" s="179"/>
    </row>
    <row r="35" spans="1:21">
      <c r="A35" s="23"/>
      <c r="B35" s="55"/>
      <c r="C35" s="23"/>
      <c r="D35" s="23"/>
      <c r="F35" s="23"/>
    </row>
    <row r="36" spans="1:21">
      <c r="B36" s="24"/>
      <c r="C36" s="25"/>
      <c r="D36" s="25"/>
      <c r="M36" s="379"/>
      <c r="N36" s="384"/>
      <c r="O36" s="384"/>
      <c r="P36" s="379"/>
    </row>
    <row r="37" spans="1:21">
      <c r="B37" s="27"/>
      <c r="C37" s="27"/>
      <c r="D37" s="27"/>
      <c r="N37" s="28"/>
      <c r="O37" s="28"/>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2" orientation="landscape" r:id="rId1"/>
  <headerFooter scaleWithDoc="0">
    <oddHeader>&amp;C&amp;G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4"/>
  <sheetViews>
    <sheetView showGridLines="0" view="pageLayout" topLeftCell="A7" zoomScale="85" zoomScaleNormal="130" zoomScaleSheetLayoutView="70" zoomScalePageLayoutView="85" workbookViewId="0">
      <selection activeCell="O14" sqref="O14"/>
    </sheetView>
  </sheetViews>
  <sheetFormatPr baseColWidth="10" defaultColWidth="11.42578125" defaultRowHeight="13.5"/>
  <cols>
    <col min="1" max="1" width="3.7109375" style="22" customWidth="1"/>
    <col min="2" max="4" width="3.28515625" style="22" customWidth="1"/>
    <col min="5" max="5" width="4" style="22" customWidth="1"/>
    <col min="6" max="6" width="29.28515625" style="22" customWidth="1"/>
    <col min="7" max="7" width="9.7109375" style="22" bestFit="1" customWidth="1"/>
    <col min="8" max="8" width="10.5703125" style="22" bestFit="1" customWidth="1"/>
    <col min="9" max="9" width="13.42578125" style="22" bestFit="1" customWidth="1"/>
    <col min="10" max="10" width="13.28515625" style="22" bestFit="1" customWidth="1"/>
    <col min="11" max="11" width="8" style="22" bestFit="1" customWidth="1"/>
    <col min="12" max="12" width="8.42578125" style="22" bestFit="1" customWidth="1"/>
    <col min="13" max="13" width="12.42578125" style="22" bestFit="1" customWidth="1"/>
    <col min="14" max="14" width="17.42578125" style="22" bestFit="1" customWidth="1"/>
    <col min="15" max="15" width="17.140625" style="22" bestFit="1" customWidth="1"/>
    <col min="16" max="16" width="17.85546875" style="22" bestFit="1" customWidth="1"/>
    <col min="17" max="17" width="13.42578125" style="22" bestFit="1" customWidth="1"/>
    <col min="18" max="21" width="8.42578125" style="22" bestFit="1" customWidth="1"/>
    <col min="22" max="16384" width="11.42578125" style="22"/>
  </cols>
  <sheetData>
    <row r="1" spans="1:21" ht="25.15" customHeight="1">
      <c r="A1" s="605" t="s">
        <v>91</v>
      </c>
      <c r="B1" s="606"/>
      <c r="C1" s="606"/>
      <c r="D1" s="606"/>
      <c r="E1" s="606"/>
      <c r="F1" s="606"/>
      <c r="G1" s="606"/>
      <c r="H1" s="606"/>
      <c r="I1" s="606"/>
      <c r="J1" s="606"/>
      <c r="K1" s="606"/>
      <c r="L1" s="606"/>
      <c r="M1" s="606"/>
      <c r="N1" s="606"/>
      <c r="O1" s="606"/>
      <c r="P1" s="606"/>
      <c r="Q1" s="606"/>
      <c r="R1" s="606"/>
      <c r="S1" s="606"/>
      <c r="T1" s="606"/>
      <c r="U1" s="607"/>
    </row>
    <row r="2" spans="1:21" ht="33.75" customHeight="1">
      <c r="A2" s="608" t="s">
        <v>310</v>
      </c>
      <c r="B2" s="609"/>
      <c r="C2" s="609"/>
      <c r="D2" s="609"/>
      <c r="E2" s="609"/>
      <c r="F2" s="609"/>
      <c r="G2" s="609"/>
      <c r="H2" s="609"/>
      <c r="I2" s="609"/>
      <c r="J2" s="609"/>
      <c r="K2" s="609"/>
      <c r="L2" s="609"/>
      <c r="M2" s="609"/>
      <c r="N2" s="609"/>
      <c r="O2" s="609"/>
      <c r="P2" s="609"/>
      <c r="Q2" s="609"/>
      <c r="R2" s="609"/>
      <c r="S2" s="609"/>
      <c r="T2" s="609"/>
      <c r="U2" s="610"/>
    </row>
    <row r="3" spans="1:21" ht="6" customHeight="1">
      <c r="U3" s="66"/>
    </row>
    <row r="4" spans="1:21" ht="20.100000000000001" customHeight="1">
      <c r="A4" s="570" t="s">
        <v>311</v>
      </c>
      <c r="B4" s="614"/>
      <c r="C4" s="614"/>
      <c r="D4" s="614"/>
      <c r="E4" s="614"/>
      <c r="F4" s="614"/>
      <c r="G4" s="614"/>
      <c r="H4" s="614"/>
      <c r="I4" s="614"/>
      <c r="J4" s="614"/>
      <c r="K4" s="614"/>
      <c r="L4" s="614"/>
      <c r="M4" s="614"/>
      <c r="N4" s="614"/>
      <c r="O4" s="614"/>
      <c r="P4" s="614"/>
      <c r="Q4" s="614"/>
      <c r="R4" s="614"/>
      <c r="S4" s="614"/>
      <c r="T4" s="614"/>
      <c r="U4" s="615"/>
    </row>
    <row r="5" spans="1:21" ht="20.100000000000001" customHeight="1">
      <c r="A5" s="616" t="s">
        <v>205</v>
      </c>
      <c r="B5" s="617"/>
      <c r="C5" s="617"/>
      <c r="D5" s="617"/>
      <c r="E5" s="617"/>
      <c r="F5" s="617"/>
      <c r="G5" s="617"/>
      <c r="H5" s="617"/>
      <c r="I5" s="617"/>
      <c r="J5" s="617"/>
      <c r="K5" s="617"/>
      <c r="L5" s="617"/>
      <c r="M5" s="617"/>
      <c r="N5" s="617"/>
      <c r="O5" s="617"/>
      <c r="P5" s="617"/>
      <c r="Q5" s="617"/>
      <c r="R5" s="617"/>
      <c r="S5" s="617"/>
      <c r="T5" s="617"/>
      <c r="U5" s="618"/>
    </row>
    <row r="6" spans="1:21" ht="15" customHeight="1">
      <c r="A6" s="619" t="s">
        <v>85</v>
      </c>
      <c r="B6" s="611" t="s">
        <v>44</v>
      </c>
      <c r="C6" s="611" t="s">
        <v>42</v>
      </c>
      <c r="D6" s="611" t="s">
        <v>43</v>
      </c>
      <c r="E6" s="611" t="s">
        <v>12</v>
      </c>
      <c r="F6" s="611" t="s">
        <v>13</v>
      </c>
      <c r="G6" s="611" t="s">
        <v>28</v>
      </c>
      <c r="H6" s="112" t="s">
        <v>15</v>
      </c>
      <c r="I6" s="112"/>
      <c r="J6" s="112"/>
      <c r="K6" s="112"/>
      <c r="L6" s="112"/>
      <c r="M6" s="112"/>
      <c r="N6" s="112"/>
      <c r="O6" s="112"/>
      <c r="P6" s="112"/>
      <c r="Q6" s="112"/>
      <c r="R6" s="112"/>
      <c r="S6" s="112"/>
      <c r="T6" s="112"/>
      <c r="U6" s="113"/>
    </row>
    <row r="7" spans="1:21" ht="15" customHeight="1">
      <c r="A7" s="620"/>
      <c r="B7" s="612"/>
      <c r="C7" s="612"/>
      <c r="D7" s="612"/>
      <c r="E7" s="612"/>
      <c r="F7" s="612"/>
      <c r="G7" s="612"/>
      <c r="H7" s="622" t="s">
        <v>14</v>
      </c>
      <c r="I7" s="623"/>
      <c r="J7" s="624"/>
      <c r="K7" s="622" t="s">
        <v>48</v>
      </c>
      <c r="L7" s="624"/>
      <c r="M7" s="622" t="s">
        <v>98</v>
      </c>
      <c r="N7" s="623"/>
      <c r="O7" s="623"/>
      <c r="P7" s="623"/>
      <c r="Q7" s="624"/>
      <c r="R7" s="625" t="s">
        <v>48</v>
      </c>
      <c r="S7" s="626"/>
      <c r="T7" s="626"/>
      <c r="U7" s="627"/>
    </row>
    <row r="8" spans="1:21" ht="33" customHeight="1">
      <c r="A8" s="621"/>
      <c r="B8" s="613"/>
      <c r="C8" s="613"/>
      <c r="D8" s="613"/>
      <c r="E8" s="613"/>
      <c r="F8" s="613"/>
      <c r="G8" s="613"/>
      <c r="H8" s="114" t="s">
        <v>128</v>
      </c>
      <c r="I8" s="114" t="s">
        <v>194</v>
      </c>
      <c r="J8" s="114" t="s">
        <v>47</v>
      </c>
      <c r="K8" s="115" t="s">
        <v>49</v>
      </c>
      <c r="L8" s="115" t="s">
        <v>50</v>
      </c>
      <c r="M8" s="114" t="s">
        <v>124</v>
      </c>
      <c r="N8" s="114" t="s">
        <v>123</v>
      </c>
      <c r="O8" s="114" t="s">
        <v>51</v>
      </c>
      <c r="P8" s="114" t="s">
        <v>52</v>
      </c>
      <c r="Q8" s="114" t="s">
        <v>115</v>
      </c>
      <c r="R8" s="115" t="s">
        <v>116</v>
      </c>
      <c r="S8" s="115" t="s">
        <v>117</v>
      </c>
      <c r="T8" s="115" t="s">
        <v>118</v>
      </c>
      <c r="U8" s="115" t="s">
        <v>119</v>
      </c>
    </row>
    <row r="9" spans="1:21" ht="24">
      <c r="A9" s="152">
        <v>1</v>
      </c>
      <c r="B9" s="152"/>
      <c r="C9" s="152"/>
      <c r="D9" s="152"/>
      <c r="E9" s="152"/>
      <c r="F9" s="546" t="s">
        <v>206</v>
      </c>
      <c r="G9" s="152"/>
      <c r="H9" s="152"/>
      <c r="I9" s="152"/>
      <c r="J9" s="152"/>
      <c r="K9" s="152"/>
      <c r="L9" s="152"/>
      <c r="M9" s="152"/>
      <c r="N9" s="348">
        <f>N10</f>
        <v>1800000</v>
      </c>
      <c r="O9" s="348">
        <v>1800000</v>
      </c>
      <c r="P9" s="348">
        <f t="shared" ref="P9:Q12" si="0">P10</f>
        <v>621555.9</v>
      </c>
      <c r="Q9" s="348">
        <f t="shared" si="0"/>
        <v>621555.9</v>
      </c>
      <c r="R9" s="152"/>
      <c r="S9" s="152"/>
      <c r="T9" s="152"/>
      <c r="U9" s="152"/>
    </row>
    <row r="10" spans="1:21">
      <c r="A10" s="152"/>
      <c r="B10" s="152">
        <v>2</v>
      </c>
      <c r="C10" s="152"/>
      <c r="D10" s="152"/>
      <c r="E10" s="152"/>
      <c r="F10" s="546" t="s">
        <v>213</v>
      </c>
      <c r="G10" s="152"/>
      <c r="H10" s="152"/>
      <c r="I10" s="152"/>
      <c r="J10" s="152"/>
      <c r="K10" s="152"/>
      <c r="L10" s="152"/>
      <c r="M10" s="152"/>
      <c r="N10" s="347">
        <f>N11</f>
        <v>1800000</v>
      </c>
      <c r="O10" s="347">
        <v>1800000</v>
      </c>
      <c r="P10" s="347">
        <f t="shared" si="0"/>
        <v>621555.9</v>
      </c>
      <c r="Q10" s="347">
        <f t="shared" si="0"/>
        <v>621555.9</v>
      </c>
      <c r="R10" s="152"/>
      <c r="S10" s="152"/>
      <c r="T10" s="152"/>
      <c r="U10" s="152"/>
    </row>
    <row r="11" spans="1:21" ht="27.75" customHeight="1">
      <c r="A11" s="152"/>
      <c r="B11" s="152"/>
      <c r="C11" s="152">
        <v>4</v>
      </c>
      <c r="D11" s="152"/>
      <c r="E11" s="152"/>
      <c r="F11" s="546" t="s">
        <v>222</v>
      </c>
      <c r="G11" s="152"/>
      <c r="H11" s="152"/>
      <c r="I11" s="152"/>
      <c r="J11" s="152"/>
      <c r="K11" s="152"/>
      <c r="L11" s="152"/>
      <c r="M11" s="152"/>
      <c r="N11" s="347">
        <f>N12</f>
        <v>1800000</v>
      </c>
      <c r="O11" s="347">
        <v>1800000</v>
      </c>
      <c r="P11" s="347">
        <f t="shared" si="0"/>
        <v>621555.9</v>
      </c>
      <c r="Q11" s="347">
        <f t="shared" si="0"/>
        <v>621555.9</v>
      </c>
      <c r="R11" s="152"/>
      <c r="S11" s="152"/>
      <c r="T11" s="152"/>
      <c r="U11" s="152"/>
    </row>
    <row r="12" spans="1:21">
      <c r="A12" s="152"/>
      <c r="B12" s="152"/>
      <c r="C12" s="152"/>
      <c r="D12" s="152">
        <v>2</v>
      </c>
      <c r="E12" s="152"/>
      <c r="F12" s="546" t="s">
        <v>227</v>
      </c>
      <c r="G12" s="152"/>
      <c r="H12" s="152"/>
      <c r="I12" s="152"/>
      <c r="J12" s="152"/>
      <c r="K12" s="152"/>
      <c r="L12" s="152"/>
      <c r="M12" s="152"/>
      <c r="N12" s="347">
        <f>N13</f>
        <v>1800000</v>
      </c>
      <c r="O12" s="347">
        <v>1800000</v>
      </c>
      <c r="P12" s="347">
        <f t="shared" si="0"/>
        <v>621555.9</v>
      </c>
      <c r="Q12" s="347">
        <f t="shared" si="0"/>
        <v>621555.9</v>
      </c>
      <c r="R12" s="152"/>
      <c r="S12" s="152"/>
      <c r="T12" s="152"/>
      <c r="U12" s="152"/>
    </row>
    <row r="13" spans="1:21" s="420" customFormat="1" ht="38.25" customHeight="1">
      <c r="A13" s="152"/>
      <c r="B13" s="152"/>
      <c r="C13" s="152"/>
      <c r="D13" s="152"/>
      <c r="E13" s="152">
        <v>213</v>
      </c>
      <c r="F13" s="546" t="s">
        <v>228</v>
      </c>
      <c r="G13" s="152" t="s">
        <v>221</v>
      </c>
      <c r="H13" s="152">
        <v>0</v>
      </c>
      <c r="I13" s="152">
        <v>1</v>
      </c>
      <c r="J13" s="152">
        <v>0.3</v>
      </c>
      <c r="K13" s="152">
        <f>IFERROR(J13/H13*100,0)</f>
        <v>0</v>
      </c>
      <c r="L13" s="152">
        <f>IFERROR(J13/H13*100,0)</f>
        <v>0</v>
      </c>
      <c r="M13" s="188">
        <v>0</v>
      </c>
      <c r="N13" s="192">
        <v>1800000</v>
      </c>
      <c r="O13" s="188">
        <v>1800000</v>
      </c>
      <c r="P13" s="188">
        <v>621555.9</v>
      </c>
      <c r="Q13" s="188">
        <v>621555.9</v>
      </c>
      <c r="R13" s="152">
        <f>IFERROR(O13/M13*100,0)</f>
        <v>0</v>
      </c>
      <c r="S13" s="152">
        <f>O13/N13*100</f>
        <v>100</v>
      </c>
      <c r="T13" s="152">
        <f>IFERROR(P13/M13*100,0)</f>
        <v>0</v>
      </c>
      <c r="U13" s="152">
        <f>P13/N13*100</f>
        <v>34.530883333333335</v>
      </c>
    </row>
    <row r="14" spans="1:21" s="411" customFormat="1" ht="36">
      <c r="A14" s="152">
        <v>4</v>
      </c>
      <c r="B14" s="152"/>
      <c r="C14" s="152"/>
      <c r="D14" s="152"/>
      <c r="E14" s="152"/>
      <c r="F14" s="546" t="s">
        <v>263</v>
      </c>
      <c r="G14" s="152"/>
      <c r="H14" s="158"/>
      <c r="I14" s="158"/>
      <c r="J14" s="158"/>
      <c r="K14" s="154"/>
      <c r="L14" s="185"/>
      <c r="M14" s="186">
        <f>M16</f>
        <v>0</v>
      </c>
      <c r="N14" s="186">
        <f>N16</f>
        <v>21000000</v>
      </c>
      <c r="O14" s="186">
        <v>21000000</v>
      </c>
      <c r="P14" s="186">
        <f>P16</f>
        <v>4262158.1500000004</v>
      </c>
      <c r="Q14" s="186">
        <f>Q16</f>
        <v>4262158.1500000004</v>
      </c>
      <c r="R14" s="187"/>
      <c r="S14" s="187"/>
      <c r="T14" s="187"/>
      <c r="U14" s="187"/>
    </row>
    <row r="15" spans="1:21" s="411" customFormat="1" ht="12">
      <c r="A15" s="152"/>
      <c r="B15" s="152">
        <v>2</v>
      </c>
      <c r="C15" s="152"/>
      <c r="D15" s="152"/>
      <c r="E15" s="152"/>
      <c r="F15" s="537" t="s">
        <v>304</v>
      </c>
      <c r="G15" s="152"/>
      <c r="H15" s="158"/>
      <c r="I15" s="158"/>
      <c r="J15" s="158"/>
      <c r="K15" s="154"/>
      <c r="L15" s="185"/>
      <c r="M15" s="186"/>
      <c r="N15" s="186"/>
      <c r="O15" s="186"/>
      <c r="P15" s="186"/>
      <c r="Q15" s="186"/>
      <c r="R15" s="187"/>
      <c r="S15" s="187"/>
      <c r="T15" s="187"/>
      <c r="U15" s="187"/>
    </row>
    <row r="16" spans="1:21" s="411" customFormat="1" ht="24">
      <c r="A16" s="152"/>
      <c r="B16" s="152"/>
      <c r="C16" s="152">
        <v>2</v>
      </c>
      <c r="D16" s="152"/>
      <c r="E16" s="152"/>
      <c r="F16" s="546" t="s">
        <v>214</v>
      </c>
      <c r="G16" s="158"/>
      <c r="H16" s="158"/>
      <c r="I16" s="158"/>
      <c r="J16" s="158"/>
      <c r="K16" s="154"/>
      <c r="L16" s="185"/>
      <c r="M16" s="188">
        <f t="shared" ref="M16:Q17" si="1">+M17</f>
        <v>0</v>
      </c>
      <c r="N16" s="188">
        <f t="shared" si="1"/>
        <v>21000000</v>
      </c>
      <c r="O16" s="188">
        <v>21000000</v>
      </c>
      <c r="P16" s="188">
        <f t="shared" si="1"/>
        <v>4262158.1500000004</v>
      </c>
      <c r="Q16" s="188">
        <f t="shared" si="1"/>
        <v>4262158.1500000004</v>
      </c>
      <c r="R16" s="187"/>
      <c r="S16" s="187"/>
      <c r="T16" s="187"/>
      <c r="U16" s="187"/>
    </row>
    <row r="17" spans="1:21" s="411" customFormat="1" ht="12">
      <c r="A17" s="152"/>
      <c r="B17" s="152"/>
      <c r="C17" s="152"/>
      <c r="D17" s="152">
        <v>1</v>
      </c>
      <c r="E17" s="152"/>
      <c r="F17" s="546" t="s">
        <v>276</v>
      </c>
      <c r="G17" s="158"/>
      <c r="H17" s="158"/>
      <c r="I17" s="158"/>
      <c r="J17" s="158"/>
      <c r="K17" s="154"/>
      <c r="L17" s="185"/>
      <c r="M17" s="188">
        <f t="shared" si="1"/>
        <v>0</v>
      </c>
      <c r="N17" s="188">
        <f t="shared" si="1"/>
        <v>21000000</v>
      </c>
      <c r="O17" s="188">
        <v>21000000</v>
      </c>
      <c r="P17" s="188">
        <f t="shared" si="1"/>
        <v>4262158.1500000004</v>
      </c>
      <c r="Q17" s="188">
        <f t="shared" si="1"/>
        <v>4262158.1500000004</v>
      </c>
      <c r="R17" s="187"/>
      <c r="S17" s="187"/>
      <c r="T17" s="187"/>
      <c r="U17" s="187"/>
    </row>
    <row r="18" spans="1:21" s="411" customFormat="1" ht="48">
      <c r="A18" s="152"/>
      <c r="B18" s="152"/>
      <c r="C18" s="152"/>
      <c r="D18" s="152"/>
      <c r="E18" s="152">
        <v>218</v>
      </c>
      <c r="F18" s="546" t="s">
        <v>283</v>
      </c>
      <c r="G18" s="158" t="s">
        <v>273</v>
      </c>
      <c r="H18" s="421">
        <v>0</v>
      </c>
      <c r="I18" s="421">
        <v>20951.18</v>
      </c>
      <c r="J18" s="421">
        <v>20951.18</v>
      </c>
      <c r="K18" s="409">
        <f>IFERROR(J18/H18*100,0)</f>
        <v>0</v>
      </c>
      <c r="L18" s="409">
        <f>IFERROR(J18/H18*100,0)</f>
        <v>0</v>
      </c>
      <c r="M18" s="188">
        <v>0</v>
      </c>
      <c r="N18" s="192">
        <v>21000000</v>
      </c>
      <c r="O18" s="188">
        <v>21000000</v>
      </c>
      <c r="P18" s="188">
        <v>4262158.1500000004</v>
      </c>
      <c r="Q18" s="188">
        <v>4262158.1500000004</v>
      </c>
      <c r="R18" s="409">
        <f>IFERROR(O18/M18*100,0)</f>
        <v>0</v>
      </c>
      <c r="S18" s="409">
        <f>O18/N18*100</f>
        <v>100</v>
      </c>
      <c r="T18" s="409">
        <f>IFERROR(P18/M18*100,0)</f>
        <v>0</v>
      </c>
      <c r="U18" s="409">
        <f>P18/N18*100</f>
        <v>20.295991190476194</v>
      </c>
    </row>
    <row r="19" spans="1:21" s="60" customFormat="1" ht="12.75" customHeight="1">
      <c r="A19" s="152"/>
      <c r="B19" s="152"/>
      <c r="C19" s="152"/>
      <c r="D19" s="152"/>
      <c r="E19" s="152"/>
      <c r="F19" s="184"/>
      <c r="G19" s="158"/>
      <c r="H19" s="153"/>
      <c r="I19" s="153"/>
      <c r="J19" s="153"/>
      <c r="K19" s="185"/>
      <c r="L19" s="185"/>
      <c r="M19" s="192"/>
      <c r="N19" s="192"/>
      <c r="O19" s="188"/>
      <c r="P19" s="188"/>
      <c r="Q19" s="188"/>
      <c r="R19" s="187"/>
      <c r="S19" s="187"/>
      <c r="T19" s="187"/>
      <c r="U19" s="187"/>
    </row>
    <row r="20" spans="1:21" s="60" customFormat="1" ht="12.75" customHeight="1">
      <c r="A20" s="152"/>
      <c r="B20" s="152"/>
      <c r="C20" s="152"/>
      <c r="D20" s="152"/>
      <c r="E20" s="152"/>
      <c r="F20" s="193"/>
      <c r="G20" s="152"/>
      <c r="H20" s="167"/>
      <c r="I20" s="160"/>
      <c r="J20" s="153"/>
      <c r="K20" s="154"/>
      <c r="L20" s="154"/>
      <c r="M20" s="188"/>
      <c r="N20" s="188"/>
      <c r="O20" s="188"/>
      <c r="P20" s="188"/>
      <c r="Q20" s="188"/>
      <c r="R20" s="194"/>
      <c r="S20" s="194"/>
      <c r="T20" s="194"/>
      <c r="U20" s="194"/>
    </row>
    <row r="21" spans="1:21" s="60" customFormat="1" ht="12">
      <c r="A21" s="195"/>
      <c r="B21" s="195"/>
      <c r="C21" s="195"/>
      <c r="D21" s="195"/>
      <c r="E21" s="195"/>
      <c r="F21" s="196" t="s">
        <v>301</v>
      </c>
      <c r="G21" s="195"/>
      <c r="H21" s="170"/>
      <c r="I21" s="171"/>
      <c r="J21" s="172"/>
      <c r="K21" s="197"/>
      <c r="L21" s="197"/>
      <c r="M21" s="198">
        <f>M14</f>
        <v>0</v>
      </c>
      <c r="N21" s="198">
        <f>N9+N14</f>
        <v>22800000</v>
      </c>
      <c r="O21" s="198">
        <v>22800000</v>
      </c>
      <c r="P21" s="198">
        <f>P9+P14</f>
        <v>4883714.0500000007</v>
      </c>
      <c r="Q21" s="198">
        <f>Q9+Q14</f>
        <v>4883714.0500000007</v>
      </c>
      <c r="R21" s="199"/>
      <c r="S21" s="199"/>
      <c r="T21" s="199"/>
      <c r="U21" s="199"/>
    </row>
    <row r="22" spans="1:21">
      <c r="A22" s="23"/>
      <c r="B22" s="55"/>
      <c r="C22" s="23"/>
      <c r="D22" s="23"/>
      <c r="F22" s="23"/>
    </row>
    <row r="23" spans="1:21">
      <c r="B23" s="24"/>
      <c r="C23" s="25"/>
      <c r="D23" s="25"/>
      <c r="N23" s="384"/>
      <c r="O23" s="384"/>
      <c r="P23" s="379"/>
    </row>
    <row r="24" spans="1:21">
      <c r="B24" s="27"/>
      <c r="C24" s="27"/>
      <c r="D24" s="27"/>
      <c r="N24" s="28"/>
      <c r="O24" s="28"/>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2" orientation="landscape" r:id="rId1"/>
  <headerFooter scaleWithDoc="0">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51</vt:i4>
      </vt:variant>
      <vt:variant>
        <vt:lpstr>Rangos con nombre</vt:lpstr>
      </vt:variant>
      <vt:variant>
        <vt:i4>72</vt:i4>
      </vt:variant>
    </vt:vector>
  </HeadingPairs>
  <TitlesOfParts>
    <vt:vector size="123" baseType="lpstr">
      <vt:lpstr>Caratula</vt:lpstr>
      <vt:lpstr>ECG-1</vt:lpstr>
      <vt:lpstr>ECG-2</vt:lpstr>
      <vt:lpstr>EPC</vt:lpstr>
      <vt:lpstr>APP-1</vt:lpstr>
      <vt:lpstr>APP-2</vt:lpstr>
      <vt:lpstr> APP-3 5A173</vt:lpstr>
      <vt:lpstr>APP-3 5MG65</vt:lpstr>
      <vt:lpstr>APP-3 5MG73</vt:lpstr>
      <vt:lpstr>APP-3 5MY65</vt:lpstr>
      <vt:lpstr>APP-3 5MY73</vt:lpstr>
      <vt:lpstr>APP-3 5O170</vt:lpstr>
      <vt:lpstr>APP-3 5P170</vt:lpstr>
      <vt:lpstr>APP-3 5P265</vt:lpstr>
      <vt:lpstr>APP-3 5P270</vt:lpstr>
      <vt:lpstr>APP-3 5P645</vt:lpstr>
      <vt:lpstr>APP-3 5P646</vt:lpstr>
      <vt:lpstr>APP-3 5P665</vt:lpstr>
      <vt:lpstr>APP-3 5P666</vt:lpstr>
      <vt:lpstr>APP-3 5P670</vt:lpstr>
      <vt:lpstr>APP-3 5P673</vt:lpstr>
      <vt:lpstr>APP-4 5A173</vt:lpstr>
      <vt:lpstr>APP-4 5MG65</vt:lpstr>
      <vt:lpstr>APP-4 5MG73</vt:lpstr>
      <vt:lpstr>APP-4 5MY65</vt:lpstr>
      <vt:lpstr>APP-4 5MY73</vt:lpstr>
      <vt:lpstr>APP-4 5O170</vt:lpstr>
      <vt:lpstr>APP-4 5P170</vt:lpstr>
      <vt:lpstr>APP-4 5P265</vt:lpstr>
      <vt:lpstr>APP-4 5P270</vt:lpstr>
      <vt:lpstr>APP-4 5P645</vt:lpstr>
      <vt:lpstr>APP-4 5P646</vt:lpstr>
      <vt:lpstr>APP-4 5P665 </vt:lpstr>
      <vt:lpstr>APP-4 5P666</vt:lpstr>
      <vt:lpstr>APP-4 5P670</vt:lpstr>
      <vt:lpstr>APP-4 5P673</vt:lpstr>
      <vt:lpstr>AR 1</vt:lpstr>
      <vt:lpstr>AR 2</vt:lpstr>
      <vt:lpstr>AR 3</vt:lpstr>
      <vt:lpstr>AR 4</vt:lpstr>
      <vt:lpstr>AR 5</vt:lpstr>
      <vt:lpstr>PPI</vt:lpstr>
      <vt:lpstr>IAPP</vt:lpstr>
      <vt:lpstr>EAP</vt:lpstr>
      <vt:lpstr>ADS-1</vt:lpstr>
      <vt:lpstr>ADS-2</vt:lpstr>
      <vt:lpstr>SAP</vt:lpstr>
      <vt:lpstr>FIC</vt:lpstr>
      <vt:lpstr>AUR</vt:lpstr>
      <vt:lpstr>PPD</vt:lpstr>
      <vt:lpstr>Formato 6d</vt:lpstr>
      <vt:lpstr>EPC!_Toc256789589</vt:lpstr>
      <vt:lpstr>' APP-3 5A173'!Área_de_impresión</vt:lpstr>
      <vt:lpstr>'APP-3 5MG65'!Área_de_impresión</vt:lpstr>
      <vt:lpstr>'APP-3 5MG73'!Área_de_impresión</vt:lpstr>
      <vt:lpstr>'APP-3 5MY65'!Área_de_impresión</vt:lpstr>
      <vt:lpstr>'APP-3 5MY73'!Área_de_impresión</vt:lpstr>
      <vt:lpstr>'APP-3 5O170'!Área_de_impresión</vt:lpstr>
      <vt:lpstr>'APP-3 5P170'!Área_de_impresión</vt:lpstr>
      <vt:lpstr>'APP-3 5P265'!Área_de_impresión</vt:lpstr>
      <vt:lpstr>'APP-3 5P270'!Área_de_impresión</vt:lpstr>
      <vt:lpstr>'APP-3 5P645'!Área_de_impresión</vt:lpstr>
      <vt:lpstr>'APP-3 5P646'!Área_de_impresión</vt:lpstr>
      <vt:lpstr>'APP-3 5P665'!Área_de_impresión</vt:lpstr>
      <vt:lpstr>'APP-3 5P666'!Área_de_impresión</vt:lpstr>
      <vt:lpstr>'APP-3 5P670'!Área_de_impresión</vt:lpstr>
      <vt:lpstr>'APP-3 5P673'!Área_de_impresión</vt:lpstr>
      <vt:lpstr>'AR 1'!Área_de_impresión</vt:lpstr>
      <vt:lpstr>'AR 2'!Área_de_impresión</vt:lpstr>
      <vt:lpstr>'AR 3'!Área_de_impresión</vt:lpstr>
      <vt:lpstr>'AR 4'!Área_de_impresión</vt:lpstr>
      <vt:lpstr>'AR 5'!Área_de_impresión</vt:lpstr>
      <vt:lpstr>'ECG-2'!Área_de_impresión</vt:lpstr>
      <vt:lpstr>IAPP!Área_de_impresión</vt:lpstr>
      <vt:lpstr>PPI!Área_de_impresión</vt:lpstr>
      <vt:lpstr>' APP-3 5A173'!Títulos_a_imprimir</vt:lpstr>
      <vt:lpstr>'ADS-1'!Títulos_a_imprimir</vt:lpstr>
      <vt:lpstr>'ADS-2'!Títulos_a_imprimir</vt:lpstr>
      <vt:lpstr>'APP-1'!Títulos_a_imprimir</vt:lpstr>
      <vt:lpstr>'APP-2'!Títulos_a_imprimir</vt:lpstr>
      <vt:lpstr>'APP-3 5MG65'!Títulos_a_imprimir</vt:lpstr>
      <vt:lpstr>'APP-3 5MG73'!Títulos_a_imprimir</vt:lpstr>
      <vt:lpstr>'APP-3 5MY65'!Títulos_a_imprimir</vt:lpstr>
      <vt:lpstr>'APP-3 5MY73'!Títulos_a_imprimir</vt:lpstr>
      <vt:lpstr>'APP-3 5O170'!Títulos_a_imprimir</vt:lpstr>
      <vt:lpstr>'APP-3 5P170'!Títulos_a_imprimir</vt:lpstr>
      <vt:lpstr>'APP-3 5P265'!Títulos_a_imprimir</vt:lpstr>
      <vt:lpstr>'APP-3 5P270'!Títulos_a_imprimir</vt:lpstr>
      <vt:lpstr>'APP-3 5P645'!Títulos_a_imprimir</vt:lpstr>
      <vt:lpstr>'APP-3 5P646'!Títulos_a_imprimir</vt:lpstr>
      <vt:lpstr>'APP-3 5P665'!Títulos_a_imprimir</vt:lpstr>
      <vt:lpstr>'APP-3 5P666'!Títulos_a_imprimir</vt:lpstr>
      <vt:lpstr>'APP-3 5P670'!Títulos_a_imprimir</vt:lpstr>
      <vt:lpstr>'APP-3 5P673'!Títulos_a_imprimir</vt:lpstr>
      <vt:lpstr>'APP-4 5A173'!Títulos_a_imprimir</vt:lpstr>
      <vt:lpstr>'APP-4 5MG65'!Títulos_a_imprimir</vt:lpstr>
      <vt:lpstr>'APP-4 5MG73'!Títulos_a_imprimir</vt:lpstr>
      <vt:lpstr>'APP-4 5MY65'!Títulos_a_imprimir</vt:lpstr>
      <vt:lpstr>'APP-4 5MY73'!Títulos_a_imprimir</vt:lpstr>
      <vt:lpstr>'APP-4 5O170'!Títulos_a_imprimir</vt:lpstr>
      <vt:lpstr>'APP-4 5P170'!Títulos_a_imprimir</vt:lpstr>
      <vt:lpstr>'APP-4 5P265'!Títulos_a_imprimir</vt:lpstr>
      <vt:lpstr>'APP-4 5P270'!Títulos_a_imprimir</vt:lpstr>
      <vt:lpstr>'APP-4 5P645'!Títulos_a_imprimir</vt:lpstr>
      <vt:lpstr>'APP-4 5P646'!Títulos_a_imprimir</vt:lpstr>
      <vt:lpstr>'APP-4 5P665 '!Títulos_a_imprimir</vt:lpstr>
      <vt:lpstr>'APP-4 5P666'!Títulos_a_imprimir</vt:lpstr>
      <vt:lpstr>'APP-4 5P670'!Títulos_a_imprimir</vt:lpstr>
      <vt:lpstr>'APP-4 5P673'!Títulos_a_imprimir</vt:lpstr>
      <vt:lpstr>'AR 1'!Títulos_a_imprimir</vt:lpstr>
      <vt:lpstr>'AR 2'!Títulos_a_imprimir</vt:lpstr>
      <vt:lpstr>'AR 3'!Títulos_a_imprimir</vt:lpstr>
      <vt:lpstr>'AR 4'!Títulos_a_imprimir</vt:lpstr>
      <vt:lpstr>'AR 5'!Títulos_a_imprimir</vt:lpstr>
      <vt:lpstr>AUR!Títulos_a_imprimir</vt:lpstr>
      <vt:lpstr>EAP!Títulos_a_imprimir</vt:lpstr>
      <vt:lpstr>'ECG-1'!Títulos_a_imprimir</vt:lpstr>
      <vt:lpstr>'ECG-2'!Títulos_a_imprimir</vt:lpstr>
      <vt:lpstr>EPC!Títulos_a_imprimir</vt:lpstr>
      <vt:lpstr>FIC!Títulos_a_imprimir</vt:lpstr>
      <vt:lpstr>IAPP!Títulos_a_imprimir</vt:lpstr>
      <vt:lpstr>PPD!Títulos_a_imprimir</vt:lpstr>
      <vt:lpstr>SAP!Títulos_a_imprimir</vt:lpstr>
    </vt:vector>
  </TitlesOfParts>
  <Company>Subsecretaría de Egresos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USUARIO</cp:lastModifiedBy>
  <cp:lastPrinted>2018-02-09T00:49:58Z</cp:lastPrinted>
  <dcterms:created xsi:type="dcterms:W3CDTF">2007-06-29T21:15:18Z</dcterms:created>
  <dcterms:modified xsi:type="dcterms:W3CDTF">2018-02-09T01:05:39Z</dcterms:modified>
</cp:coreProperties>
</file>